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Janeth\Downloads\"/>
    </mc:Choice>
  </mc:AlternateContent>
  <xr:revisionPtr revIDLastSave="0" documentId="13_ncr:1_{681F169A-D096-4EBC-9926-AC972FCA7B35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Perucámaras " sheetId="1" r:id="rId1"/>
    <sheet name="Índice" sheetId="3" r:id="rId2"/>
    <sheet name="Macro Región Norte" sheetId="14" r:id="rId3"/>
    <sheet name="1. Cajamarca" sheetId="4" r:id="rId4"/>
    <sheet name="2. La Libertad" sheetId="5" r:id="rId5"/>
    <sheet name="3. Lambayeque" sheetId="6" r:id="rId6"/>
    <sheet name="4. Piura" sheetId="7" r:id="rId7"/>
    <sheet name="5. Tumbes" sheetId="15" r:id="rId8"/>
  </sheets>
  <externalReferences>
    <externalReference r:id="rId9"/>
    <externalReference r:id="rId10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4" l="1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11" i="14"/>
  <c r="G68" i="7"/>
  <c r="H68" i="7"/>
  <c r="I68" i="7"/>
  <c r="J68" i="7"/>
  <c r="K68" i="7"/>
  <c r="L68" i="7"/>
  <c r="M68" i="7"/>
  <c r="M68" i="15"/>
  <c r="L68" i="15"/>
  <c r="K68" i="15"/>
  <c r="J68" i="15"/>
  <c r="I68" i="15"/>
  <c r="H68" i="15"/>
  <c r="G68" i="15"/>
  <c r="M68" i="6"/>
  <c r="L68" i="6"/>
  <c r="K68" i="6"/>
  <c r="J68" i="6"/>
  <c r="I68" i="6"/>
  <c r="H68" i="6"/>
  <c r="G68" i="6"/>
  <c r="M68" i="5"/>
  <c r="L68" i="5"/>
  <c r="K68" i="5"/>
  <c r="J68" i="5"/>
  <c r="I68" i="5"/>
  <c r="H68" i="5"/>
  <c r="G68" i="5"/>
  <c r="G86" i="6"/>
  <c r="H86" i="6"/>
  <c r="I86" i="6"/>
  <c r="J86" i="6"/>
  <c r="K86" i="6"/>
  <c r="L86" i="6"/>
  <c r="M86" i="6"/>
  <c r="G86" i="7"/>
  <c r="H86" i="7"/>
  <c r="I86" i="7"/>
  <c r="J86" i="7"/>
  <c r="K86" i="7"/>
  <c r="L86" i="7"/>
  <c r="M86" i="7"/>
  <c r="G86" i="15"/>
  <c r="H86" i="15"/>
  <c r="I86" i="15"/>
  <c r="J86" i="15"/>
  <c r="K86" i="15"/>
  <c r="L86" i="15"/>
  <c r="M86" i="15"/>
  <c r="G86" i="5"/>
  <c r="H86" i="5"/>
  <c r="I86" i="5"/>
  <c r="J86" i="5"/>
  <c r="K86" i="5"/>
  <c r="L86" i="5"/>
  <c r="M86" i="5"/>
  <c r="F86" i="6"/>
  <c r="F86" i="7"/>
  <c r="F86" i="15"/>
  <c r="F86" i="5"/>
  <c r="G86" i="4"/>
  <c r="H86" i="4"/>
  <c r="I86" i="4"/>
  <c r="J86" i="4"/>
  <c r="K86" i="4"/>
  <c r="L86" i="4"/>
  <c r="M86" i="4"/>
  <c r="F86" i="4"/>
  <c r="H67" i="14"/>
  <c r="I67" i="14"/>
  <c r="J67" i="14"/>
  <c r="K67" i="14"/>
  <c r="L67" i="14"/>
  <c r="M67" i="14"/>
  <c r="N67" i="14"/>
  <c r="G67" i="14"/>
  <c r="H55" i="14"/>
  <c r="I55" i="14"/>
  <c r="J55" i="14"/>
  <c r="K55" i="14"/>
  <c r="L55" i="14"/>
  <c r="M55" i="14"/>
  <c r="N55" i="14"/>
  <c r="H56" i="14"/>
  <c r="I56" i="14"/>
  <c r="J56" i="14"/>
  <c r="K56" i="14"/>
  <c r="L56" i="14"/>
  <c r="M56" i="14"/>
  <c r="N56" i="14"/>
  <c r="H57" i="14"/>
  <c r="I57" i="14"/>
  <c r="J57" i="14"/>
  <c r="K57" i="14"/>
  <c r="L57" i="14"/>
  <c r="M57" i="14"/>
  <c r="N57" i="14"/>
  <c r="H58" i="14"/>
  <c r="I58" i="14"/>
  <c r="J58" i="14"/>
  <c r="K58" i="14"/>
  <c r="L58" i="14"/>
  <c r="M58" i="14"/>
  <c r="N58" i="14"/>
  <c r="H59" i="14"/>
  <c r="I59" i="14"/>
  <c r="J59" i="14"/>
  <c r="K59" i="14"/>
  <c r="L59" i="14"/>
  <c r="M59" i="14"/>
  <c r="N59" i="14"/>
  <c r="H60" i="14"/>
  <c r="I60" i="14"/>
  <c r="J60" i="14"/>
  <c r="K60" i="14"/>
  <c r="L60" i="14"/>
  <c r="M60" i="14"/>
  <c r="N60" i="14"/>
  <c r="H61" i="14"/>
  <c r="I61" i="14"/>
  <c r="J61" i="14"/>
  <c r="K61" i="14"/>
  <c r="L61" i="14"/>
  <c r="M61" i="14"/>
  <c r="N61" i="14"/>
  <c r="H62" i="14"/>
  <c r="I62" i="14"/>
  <c r="J62" i="14"/>
  <c r="K62" i="14"/>
  <c r="L62" i="14"/>
  <c r="M62" i="14"/>
  <c r="N62" i="14"/>
  <c r="H63" i="14"/>
  <c r="I63" i="14"/>
  <c r="J63" i="14"/>
  <c r="K63" i="14"/>
  <c r="L63" i="14"/>
  <c r="M63" i="14"/>
  <c r="N63" i="14"/>
  <c r="H64" i="14"/>
  <c r="I64" i="14"/>
  <c r="J64" i="14"/>
  <c r="K64" i="14"/>
  <c r="L64" i="14"/>
  <c r="M64" i="14"/>
  <c r="N64" i="14"/>
  <c r="H65" i="14"/>
  <c r="I65" i="14"/>
  <c r="J65" i="14"/>
  <c r="K65" i="14"/>
  <c r="L65" i="14"/>
  <c r="M65" i="14"/>
  <c r="N65" i="14"/>
  <c r="H66" i="14"/>
  <c r="I66" i="14"/>
  <c r="J66" i="14"/>
  <c r="K66" i="14"/>
  <c r="L66" i="14"/>
  <c r="M66" i="14"/>
  <c r="N66" i="14"/>
  <c r="G56" i="14"/>
  <c r="G57" i="14"/>
  <c r="G58" i="14"/>
  <c r="G59" i="14"/>
  <c r="G60" i="14"/>
  <c r="G61" i="14"/>
  <c r="G62" i="14"/>
  <c r="G63" i="14"/>
  <c r="G64" i="14"/>
  <c r="G65" i="14"/>
  <c r="G66" i="14"/>
  <c r="G55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11" i="14"/>
  <c r="N20" i="14"/>
  <c r="V24" i="14"/>
  <c r="U20" i="14" s="1"/>
  <c r="H46" i="15"/>
  <c r="G46" i="15"/>
  <c r="E46" i="15"/>
  <c r="H45" i="15"/>
  <c r="G45" i="15"/>
  <c r="H44" i="15"/>
  <c r="G44" i="15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I26" i="15" s="1"/>
  <c r="G22" i="15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38" i="4"/>
  <c r="G39" i="4"/>
  <c r="G85" i="14" l="1"/>
  <c r="I46" i="15"/>
  <c r="S20" i="14" s="1"/>
  <c r="R20" i="14" s="1"/>
  <c r="I44" i="15"/>
  <c r="I45" i="15"/>
  <c r="I42" i="15"/>
  <c r="I36" i="15"/>
  <c r="I40" i="15"/>
  <c r="I38" i="15"/>
  <c r="I34" i="15"/>
  <c r="I33" i="15"/>
  <c r="I30" i="15"/>
  <c r="I28" i="15"/>
  <c r="I23" i="15"/>
  <c r="I22" i="15"/>
  <c r="I20" i="15"/>
  <c r="I18" i="15"/>
  <c r="I37" i="15"/>
  <c r="I24" i="15"/>
  <c r="I41" i="15"/>
  <c r="I21" i="15"/>
  <c r="I31" i="15"/>
  <c r="I27" i="15"/>
  <c r="I25" i="15"/>
  <c r="I35" i="15"/>
  <c r="I32" i="15"/>
  <c r="I19" i="15"/>
  <c r="I29" i="15"/>
  <c r="I43" i="15"/>
  <c r="I39" i="15"/>
  <c r="U16" i="14"/>
  <c r="U17" i="14"/>
  <c r="U18" i="14"/>
  <c r="U19" i="14"/>
  <c r="G68" i="4"/>
  <c r="H68" i="4"/>
  <c r="I68" i="4"/>
  <c r="J68" i="4"/>
  <c r="N19" i="14"/>
  <c r="N18" i="14"/>
  <c r="N17" i="14"/>
  <c r="N16" i="14"/>
  <c r="N21" i="14" s="1"/>
  <c r="K68" i="4"/>
  <c r="L68" i="4"/>
  <c r="M68" i="4"/>
  <c r="Q19" i="14" l="1"/>
  <c r="Q18" i="14"/>
  <c r="Q20" i="14"/>
  <c r="P20" i="14" s="1"/>
  <c r="Q16" i="14"/>
  <c r="Q17" i="14"/>
  <c r="K68" i="14"/>
  <c r="K75" i="14"/>
  <c r="J76" i="14"/>
  <c r="K76" i="14"/>
  <c r="L76" i="14"/>
  <c r="M76" i="14"/>
  <c r="J77" i="14"/>
  <c r="K77" i="14"/>
  <c r="L77" i="14"/>
  <c r="M77" i="14"/>
  <c r="H78" i="14"/>
  <c r="J78" i="14"/>
  <c r="K78" i="14"/>
  <c r="L78" i="14"/>
  <c r="M78" i="14"/>
  <c r="H79" i="14"/>
  <c r="J79" i="14"/>
  <c r="K79" i="14"/>
  <c r="L79" i="14"/>
  <c r="M79" i="14"/>
  <c r="H80" i="14"/>
  <c r="J80" i="14"/>
  <c r="K80" i="14"/>
  <c r="L80" i="14"/>
  <c r="M80" i="14"/>
  <c r="H81" i="14"/>
  <c r="J81" i="14"/>
  <c r="K81" i="14"/>
  <c r="L81" i="14"/>
  <c r="M81" i="14"/>
  <c r="H82" i="14"/>
  <c r="J82" i="14"/>
  <c r="K82" i="14"/>
  <c r="L82" i="14"/>
  <c r="M82" i="14"/>
  <c r="H83" i="14"/>
  <c r="I83" i="14"/>
  <c r="J83" i="14"/>
  <c r="K83" i="14"/>
  <c r="L83" i="14"/>
  <c r="M83" i="14"/>
  <c r="H84" i="14"/>
  <c r="I84" i="14"/>
  <c r="J84" i="14"/>
  <c r="K84" i="14"/>
  <c r="L84" i="14"/>
  <c r="M84" i="14"/>
  <c r="H85" i="14"/>
  <c r="I85" i="14"/>
  <c r="J85" i="14"/>
  <c r="K85" i="14"/>
  <c r="L85" i="14"/>
  <c r="M85" i="14"/>
  <c r="N85" i="14"/>
  <c r="F46" i="14"/>
  <c r="Q21" i="14" l="1"/>
  <c r="I82" i="14"/>
  <c r="N84" i="14"/>
  <c r="N83" i="14"/>
  <c r="N82" i="14"/>
  <c r="I80" i="14"/>
  <c r="I78" i="14"/>
  <c r="I77" i="14"/>
  <c r="M74" i="14"/>
  <c r="I75" i="14"/>
  <c r="I81" i="14"/>
  <c r="I79" i="14"/>
  <c r="I76" i="14"/>
  <c r="M75" i="14"/>
  <c r="J75" i="14"/>
  <c r="N81" i="14"/>
  <c r="H75" i="14"/>
  <c r="H77" i="14"/>
  <c r="G84" i="14"/>
  <c r="G79" i="14"/>
  <c r="G83" i="14"/>
  <c r="H76" i="14"/>
  <c r="H45" i="14"/>
  <c r="H68" i="14"/>
  <c r="G76" i="14"/>
  <c r="N77" i="14"/>
  <c r="G81" i="14"/>
  <c r="G78" i="14"/>
  <c r="N79" i="14"/>
  <c r="N76" i="14"/>
  <c r="G82" i="14"/>
  <c r="G80" i="14"/>
  <c r="G77" i="14"/>
  <c r="G75" i="14"/>
  <c r="N80" i="14"/>
  <c r="N78" i="14"/>
  <c r="N75" i="14"/>
  <c r="J68" i="14"/>
  <c r="I68" i="14"/>
  <c r="L75" i="14"/>
  <c r="M68" i="14"/>
  <c r="I74" i="14"/>
  <c r="K74" i="14"/>
  <c r="K86" i="14" s="1"/>
  <c r="N68" i="14"/>
  <c r="J74" i="14"/>
  <c r="L68" i="14"/>
  <c r="H23" i="14"/>
  <c r="H27" i="14"/>
  <c r="N74" i="14"/>
  <c r="L74" i="14"/>
  <c r="G74" i="14"/>
  <c r="H74" i="14"/>
  <c r="I40" i="14"/>
  <c r="H30" i="14"/>
  <c r="H22" i="14"/>
  <c r="H18" i="14"/>
  <c r="I37" i="14"/>
  <c r="I24" i="14"/>
  <c r="H44" i="14"/>
  <c r="I46" i="14"/>
  <c r="I38" i="14"/>
  <c r="I29" i="14"/>
  <c r="I22" i="14"/>
  <c r="I16" i="14"/>
  <c r="H42" i="14"/>
  <c r="H34" i="14"/>
  <c r="H26" i="14"/>
  <c r="I19" i="14"/>
  <c r="H40" i="14"/>
  <c r="H38" i="14"/>
  <c r="H41" i="14"/>
  <c r="I32" i="14"/>
  <c r="I41" i="14"/>
  <c r="H46" i="14"/>
  <c r="I26" i="14"/>
  <c r="I31" i="14"/>
  <c r="I23" i="14"/>
  <c r="I15" i="14"/>
  <c r="I43" i="14"/>
  <c r="H19" i="14"/>
  <c r="I44" i="14"/>
  <c r="H37" i="14"/>
  <c r="H29" i="14"/>
  <c r="I18" i="14"/>
  <c r="H16" i="14"/>
  <c r="H20" i="14"/>
  <c r="H24" i="14"/>
  <c r="I27" i="14"/>
  <c r="H31" i="14"/>
  <c r="I34" i="14"/>
  <c r="I45" i="14"/>
  <c r="H35" i="14"/>
  <c r="H17" i="14"/>
  <c r="H21" i="14"/>
  <c r="H25" i="14"/>
  <c r="I28" i="14"/>
  <c r="H32" i="14"/>
  <c r="I35" i="14"/>
  <c r="H39" i="14"/>
  <c r="I42" i="14"/>
  <c r="I20" i="14"/>
  <c r="H28" i="14"/>
  <c r="I17" i="14"/>
  <c r="I21" i="14"/>
  <c r="I25" i="14"/>
  <c r="H36" i="14"/>
  <c r="I39" i="14"/>
  <c r="H43" i="14"/>
  <c r="H33" i="14"/>
  <c r="I36" i="14"/>
  <c r="I14" i="14"/>
  <c r="I30" i="14"/>
  <c r="I33" i="14"/>
  <c r="H15" i="14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14" i="5"/>
  <c r="H14" i="6"/>
  <c r="H14" i="7"/>
  <c r="H14" i="4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40" i="4"/>
  <c r="G41" i="4"/>
  <c r="G42" i="4"/>
  <c r="G43" i="4"/>
  <c r="G44" i="4"/>
  <c r="G45" i="4"/>
  <c r="G46" i="4"/>
  <c r="G15" i="5"/>
  <c r="G15" i="6"/>
  <c r="G15" i="7"/>
  <c r="G15" i="4"/>
  <c r="E46" i="5"/>
  <c r="E46" i="6"/>
  <c r="E46" i="7"/>
  <c r="E46" i="4"/>
  <c r="M86" i="14" l="1"/>
  <c r="I43" i="7"/>
  <c r="I35" i="7"/>
  <c r="I27" i="4"/>
  <c r="J86" i="14"/>
  <c r="I86" i="14"/>
  <c r="G86" i="14"/>
  <c r="N86" i="14"/>
  <c r="H86" i="14"/>
  <c r="I27" i="7"/>
  <c r="I19" i="7"/>
  <c r="I43" i="5"/>
  <c r="I35" i="5"/>
  <c r="I27" i="5"/>
  <c r="J41" i="14"/>
  <c r="I45" i="4"/>
  <c r="I46" i="4"/>
  <c r="S16" i="14" s="1"/>
  <c r="P16" i="14" s="1"/>
  <c r="I43" i="4"/>
  <c r="I37" i="4"/>
  <c r="I38" i="4"/>
  <c r="I35" i="4"/>
  <c r="I30" i="4"/>
  <c r="I29" i="4"/>
  <c r="I24" i="4"/>
  <c r="I19" i="4"/>
  <c r="I22" i="4"/>
  <c r="I21" i="4"/>
  <c r="L86" i="14"/>
  <c r="I44" i="4"/>
  <c r="I36" i="4"/>
  <c r="I28" i="4"/>
  <c r="I20" i="4"/>
  <c r="I44" i="7"/>
  <c r="I36" i="7"/>
  <c r="I28" i="7"/>
  <c r="I20" i="7"/>
  <c r="I44" i="5"/>
  <c r="I36" i="5"/>
  <c r="I28" i="5"/>
  <c r="I20" i="5"/>
  <c r="J33" i="14"/>
  <c r="J29" i="14"/>
  <c r="J44" i="14"/>
  <c r="I19" i="5"/>
  <c r="J23" i="14"/>
  <c r="J26" i="14"/>
  <c r="J28" i="14"/>
  <c r="J22" i="14"/>
  <c r="J36" i="14"/>
  <c r="J45" i="14"/>
  <c r="J18" i="14"/>
  <c r="J20" i="14"/>
  <c r="I46" i="7"/>
  <c r="S19" i="14" s="1"/>
  <c r="I38" i="7"/>
  <c r="I30" i="7"/>
  <c r="I22" i="7"/>
  <c r="J39" i="14"/>
  <c r="I44" i="6"/>
  <c r="I36" i="6"/>
  <c r="I28" i="6"/>
  <c r="I20" i="6"/>
  <c r="I19" i="6"/>
  <c r="I43" i="6"/>
  <c r="I35" i="6"/>
  <c r="I27" i="6"/>
  <c r="J30" i="14"/>
  <c r="J27" i="14"/>
  <c r="J42" i="14"/>
  <c r="J19" i="14"/>
  <c r="J34" i="14"/>
  <c r="J40" i="14"/>
  <c r="I24" i="7"/>
  <c r="J24" i="14"/>
  <c r="J32" i="14"/>
  <c r="J35" i="14"/>
  <c r="J37" i="14"/>
  <c r="J25" i="14"/>
  <c r="J38" i="14"/>
  <c r="J31" i="14"/>
  <c r="J43" i="14"/>
  <c r="J21" i="14"/>
  <c r="J46" i="14"/>
  <c r="I46" i="6"/>
  <c r="S18" i="14" s="1"/>
  <c r="I38" i="6"/>
  <c r="I30" i="6"/>
  <c r="I22" i="6"/>
  <c r="I45" i="6"/>
  <c r="I37" i="6"/>
  <c r="I29" i="6"/>
  <c r="I21" i="6"/>
  <c r="I46" i="5"/>
  <c r="S17" i="14" s="1"/>
  <c r="I38" i="5"/>
  <c r="I30" i="5"/>
  <c r="I22" i="5"/>
  <c r="I41" i="4"/>
  <c r="I33" i="4"/>
  <c r="I25" i="4"/>
  <c r="I45" i="7"/>
  <c r="I37" i="7"/>
  <c r="I29" i="7"/>
  <c r="I21" i="7"/>
  <c r="I41" i="6"/>
  <c r="I33" i="6"/>
  <c r="I25" i="6"/>
  <c r="I45" i="5"/>
  <c r="I37" i="5"/>
  <c r="I29" i="5"/>
  <c r="I21" i="5"/>
  <c r="I40" i="4"/>
  <c r="I32" i="4"/>
  <c r="I40" i="7"/>
  <c r="I32" i="7"/>
  <c r="I40" i="6"/>
  <c r="I32" i="6"/>
  <c r="I24" i="6"/>
  <c r="I40" i="5"/>
  <c r="I32" i="5"/>
  <c r="I24" i="5"/>
  <c r="I31" i="5"/>
  <c r="I23" i="5"/>
  <c r="I39" i="4"/>
  <c r="I31" i="4"/>
  <c r="I23" i="4"/>
  <c r="I39" i="7"/>
  <c r="I31" i="7"/>
  <c r="I23" i="7"/>
  <c r="I39" i="6"/>
  <c r="I31" i="6"/>
  <c r="I23" i="6"/>
  <c r="I39" i="5"/>
  <c r="I25" i="7"/>
  <c r="I41" i="7"/>
  <c r="I33" i="5"/>
  <c r="I42" i="4"/>
  <c r="I34" i="4"/>
  <c r="I26" i="4"/>
  <c r="I18" i="4"/>
  <c r="I42" i="7"/>
  <c r="I34" i="7"/>
  <c r="I26" i="7"/>
  <c r="I18" i="7"/>
  <c r="I42" i="6"/>
  <c r="I34" i="6"/>
  <c r="I26" i="6"/>
  <c r="I18" i="6"/>
  <c r="I42" i="5"/>
  <c r="I34" i="5"/>
  <c r="I26" i="5"/>
  <c r="I18" i="5"/>
  <c r="I33" i="7"/>
  <c r="I25" i="5"/>
  <c r="I41" i="5"/>
  <c r="R16" i="14" l="1"/>
  <c r="P19" i="14"/>
  <c r="R19" i="14"/>
  <c r="P17" i="14"/>
  <c r="R17" i="14"/>
  <c r="P18" i="14"/>
  <c r="R18" i="14"/>
  <c r="R21" i="14" l="1"/>
  <c r="S21" i="14" s="1"/>
  <c r="P21" i="14"/>
</calcChain>
</file>

<file path=xl/sharedStrings.xml><?xml version="1.0" encoding="utf-8"?>
<sst xmlns="http://schemas.openxmlformats.org/spreadsheetml/2006/main" count="518" uniqueCount="69">
  <si>
    <t xml:space="preserve">Información ampliada del Reporte Regional </t>
  </si>
  <si>
    <t>Índice</t>
  </si>
  <si>
    <t>Año</t>
  </si>
  <si>
    <t>Trimestre</t>
  </si>
  <si>
    <t>Q1</t>
  </si>
  <si>
    <t>Q2</t>
  </si>
  <si>
    <t>Q3</t>
  </si>
  <si>
    <t>Q4</t>
  </si>
  <si>
    <t>Fecha</t>
  </si>
  <si>
    <t>IAP</t>
  </si>
  <si>
    <t>IAP: Índice de Actividad Productiva</t>
  </si>
  <si>
    <t>Electricidad</t>
  </si>
  <si>
    <t xml:space="preserve">Índice de Producción </t>
  </si>
  <si>
    <t>Elaboración: CIE-PERUCÁMARAS</t>
  </si>
  <si>
    <t>VA% Interanual</t>
  </si>
  <si>
    <t>IAP Anual</t>
  </si>
  <si>
    <t>Var%. IAP Anual</t>
  </si>
  <si>
    <t>Fuente: INEI, BCRP</t>
  </si>
  <si>
    <t xml:space="preserve">Actividades 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</si>
  <si>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</si>
  <si>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</si>
  <si>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</si>
  <si>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</si>
  <si>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</si>
  <si>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</si>
  <si>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</si>
  <si>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</si>
  <si>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</si>
  <si>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</si>
  <si>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</si>
  <si>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</si>
  <si>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</si>
  <si>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Estructura económica (Miles de soles a precios constantes 2007)</t>
  </si>
  <si>
    <t>Estructura porcentual (Miles de soles a precios constantes 2007)</t>
  </si>
  <si>
    <r>
      <t>2021</t>
    </r>
    <r>
      <rPr>
        <vertAlign val="superscript"/>
        <sz val="9"/>
        <rFont val="Calibri"/>
        <family val="2"/>
        <scheme val="minor"/>
      </rPr>
      <t>/E</t>
    </r>
  </si>
  <si>
    <t>Estimado al cuarto trimestre 2021</t>
  </si>
  <si>
    <t>Región</t>
  </si>
  <si>
    <t>VAB 2020</t>
  </si>
  <si>
    <t>Part. % 20</t>
  </si>
  <si>
    <t>Var% 21/20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</si>
  <si>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INEI, BCRP</t>
    </r>
  </si>
  <si>
    <r>
      <rPr>
        <b/>
        <sz val="8"/>
        <rFont val="Calibri"/>
        <family val="2"/>
        <scheme val="minor"/>
      </rPr>
      <t xml:space="preserve">Elaboración: </t>
    </r>
    <r>
      <rPr>
        <sz val="8"/>
        <rFont val="Calibri"/>
        <family val="2"/>
        <scheme val="minor"/>
      </rPr>
      <t>CIE-PERUCÁMARAS</t>
    </r>
  </si>
  <si>
    <t>(En Millones de soles a precios constantes del 2007)</t>
  </si>
  <si>
    <r>
      <t>VAB 2021</t>
    </r>
    <r>
      <rPr>
        <b/>
        <vertAlign val="superscript"/>
        <sz val="13"/>
        <rFont val="Calibri"/>
        <family val="2"/>
        <scheme val="minor"/>
      </rPr>
      <t>E/</t>
    </r>
  </si>
  <si>
    <r>
      <rPr>
        <b/>
        <sz val="8"/>
        <rFont val="Calibri"/>
        <family val="2"/>
        <scheme val="minor"/>
      </rPr>
      <t xml:space="preserve">E/ </t>
    </r>
    <r>
      <rPr>
        <sz val="8"/>
        <rFont val="Calibri"/>
        <family val="2"/>
        <scheme val="minor"/>
      </rPr>
      <t>Estimado con información a febrero 2022</t>
    </r>
  </si>
  <si>
    <t>Aporte al crecimiento</t>
  </si>
  <si>
    <t>Crecimiento Económico 2021</t>
  </si>
  <si>
    <t>MR Oriente</t>
  </si>
  <si>
    <t>Cajamarca</t>
  </si>
  <si>
    <t>La Libertad</t>
  </si>
  <si>
    <t>Lambayeque</t>
  </si>
  <si>
    <t>Piura</t>
  </si>
  <si>
    <t>Tumbes</t>
  </si>
  <si>
    <t>Electricidad: Producción de electricidad por departamento - Macro Región Norte (gwh)</t>
  </si>
  <si>
    <t>Cajamarca: Crecimiento Económico 2021</t>
  </si>
  <si>
    <t>La Libertad: Crecimiento Económico 2021</t>
  </si>
  <si>
    <t>Lambayeque: Crecimiento Económico 2021</t>
  </si>
  <si>
    <t>Piura: Crecimiento Económico 2021</t>
  </si>
  <si>
    <t>Tumbes: Crecimiento Económico 2021</t>
  </si>
  <si>
    <t>Electricidad: Producción de electricidad por departamento - Cajamarca (gwh)</t>
  </si>
  <si>
    <t>Electricidad: Producción de electricidad por departamento - La Libertad (gwh)</t>
  </si>
  <si>
    <t>Electricidad: Producción de electricidad por departamento - Lambayeque (gwh)</t>
  </si>
  <si>
    <t>Electricidad: Producción de electricidad por departamento - Piura (gwh)</t>
  </si>
  <si>
    <t>Electricidad: Producción de electricidad por departamento - Tumbes (gwh)</t>
  </si>
  <si>
    <t>Macro Región Norte</t>
  </si>
  <si>
    <t>Macro Región Norte:  Crecimiento Económico 2021</t>
  </si>
  <si>
    <t>MACRO REGIÓN NORTE: Crecimiento Económico 2021</t>
  </si>
  <si>
    <t>Edición N° 436</t>
  </si>
  <si>
    <t>Lunes 02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</si>
</sst>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dddd&quot;, &quot;dd&quot; de &quot;mmmm&quot; de &quot;yyyy"/>
    <numFmt numFmtId="166" formatCode="#,##0.0"/>
    <numFmt numFmtId="167" formatCode="_-* #,##0\ _€_-;\-* #,##0\ _€_-;_-* &quot;-&quot;??\ _€_-;_-@_-"/>
    <numFmt numFmtId="168" formatCode="0.0"/>
    <numFmt numFmtId="169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DE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3" fillId="0" borderId="0" xfId="2" applyFill="1"/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>
      <alignment vertical="center"/>
    </xf>
    <xf numFmtId="0" fontId="8" fillId="0" borderId="0" xfId="2" applyFont="1" applyFill="1"/>
    <xf numFmtId="14" fontId="3" fillId="0" borderId="0" xfId="2" applyNumberFormat="1" applyFill="1"/>
    <xf numFmtId="165" fontId="11" fillId="0" borderId="0" xfId="2" applyNumberFormat="1" applyFont="1" applyFill="1" applyAlignment="1">
      <alignment vertical="center"/>
    </xf>
    <xf numFmtId="0" fontId="0" fillId="0" borderId="0" xfId="0" applyFill="1"/>
    <xf numFmtId="0" fontId="7" fillId="0" borderId="0" xfId="2" applyFont="1" applyFill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/>
    <xf numFmtId="0" fontId="11" fillId="0" borderId="0" xfId="2" applyFont="1" applyFill="1" applyAlignme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2" xfId="0" applyFont="1" applyFill="1" applyBorder="1"/>
    <xf numFmtId="14" fontId="18" fillId="2" borderId="1" xfId="0" applyNumberFormat="1" applyFont="1" applyFill="1" applyBorder="1" applyAlignment="1">
      <alignment horizontal="right"/>
    </xf>
    <xf numFmtId="0" fontId="20" fillId="2" borderId="2" xfId="3" applyFill="1" applyBorder="1"/>
    <xf numFmtId="0" fontId="19" fillId="4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2" borderId="2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5" borderId="4" xfId="0" applyFont="1" applyFill="1" applyBorder="1"/>
    <xf numFmtId="0" fontId="18" fillId="5" borderId="5" xfId="0" applyFont="1" applyFill="1" applyBorder="1"/>
    <xf numFmtId="167" fontId="18" fillId="2" borderId="1" xfId="4" applyNumberFormat="1" applyFont="1" applyFill="1" applyBorder="1"/>
    <xf numFmtId="0" fontId="18" fillId="6" borderId="7" xfId="0" applyFont="1" applyFill="1" applyBorder="1"/>
    <xf numFmtId="0" fontId="18" fillId="6" borderId="8" xfId="0" applyFont="1" applyFill="1" applyBorder="1"/>
    <xf numFmtId="0" fontId="22" fillId="6" borderId="6" xfId="0" applyFont="1" applyFill="1" applyBorder="1"/>
    <xf numFmtId="0" fontId="22" fillId="5" borderId="3" xfId="0" applyFont="1" applyFill="1" applyBorder="1"/>
    <xf numFmtId="0" fontId="22" fillId="5" borderId="1" xfId="0" applyFont="1" applyFill="1" applyBorder="1"/>
    <xf numFmtId="168" fontId="18" fillId="2" borderId="1" xfId="0" applyNumberFormat="1" applyFont="1" applyFill="1" applyBorder="1"/>
    <xf numFmtId="167" fontId="18" fillId="6" borderId="1" xfId="4" applyNumberFormat="1" applyFont="1" applyFill="1" applyBorder="1"/>
    <xf numFmtId="168" fontId="18" fillId="6" borderId="1" xfId="0" applyNumberFormat="1" applyFont="1" applyFill="1" applyBorder="1"/>
    <xf numFmtId="0" fontId="22" fillId="2" borderId="2" xfId="0" applyFont="1" applyFill="1" applyBorder="1"/>
    <xf numFmtId="167" fontId="18" fillId="0" borderId="1" xfId="4" applyNumberFormat="1" applyFont="1" applyBorder="1" applyAlignment="1">
      <alignment vertical="center"/>
    </xf>
    <xf numFmtId="9" fontId="18" fillId="2" borderId="1" xfId="1" applyFont="1" applyFill="1" applyBorder="1" applyAlignment="1">
      <alignment horizontal="center" vertical="center"/>
    </xf>
    <xf numFmtId="9" fontId="18" fillId="0" borderId="1" xfId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9" fontId="18" fillId="7" borderId="1" xfId="1" applyFont="1" applyFill="1" applyBorder="1" applyAlignment="1">
      <alignment horizontal="center" vertical="center"/>
    </xf>
    <xf numFmtId="166" fontId="22" fillId="7" borderId="1" xfId="0" applyNumberFormat="1" applyFont="1" applyFill="1" applyBorder="1" applyAlignment="1">
      <alignment horizontal="center" vertical="center"/>
    </xf>
    <xf numFmtId="9" fontId="17" fillId="2" borderId="0" xfId="1" applyFont="1" applyFill="1"/>
    <xf numFmtId="3" fontId="18" fillId="2" borderId="1" xfId="0" applyNumberFormat="1" applyFont="1" applyFill="1" applyBorder="1" applyAlignment="1">
      <alignment horizontal="right" vertical="center"/>
    </xf>
    <xf numFmtId="9" fontId="24" fillId="2" borderId="0" xfId="1" applyFont="1" applyFill="1"/>
    <xf numFmtId="0" fontId="22" fillId="5" borderId="1" xfId="0" applyFont="1" applyFill="1" applyBorder="1" applyAlignment="1">
      <alignment horizontal="center"/>
    </xf>
    <xf numFmtId="168" fontId="18" fillId="6" borderId="1" xfId="0" applyNumberFormat="1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 vertical="center"/>
    </xf>
    <xf numFmtId="10" fontId="26" fillId="8" borderId="0" xfId="1" applyNumberFormat="1" applyFont="1" applyFill="1" applyBorder="1" applyAlignment="1">
      <alignment horizontal="center" vertical="center"/>
    </xf>
    <xf numFmtId="10" fontId="26" fillId="8" borderId="0" xfId="0" applyNumberFormat="1" applyFont="1" applyFill="1" applyBorder="1" applyAlignment="1">
      <alignment horizontal="center" vertical="center"/>
    </xf>
    <xf numFmtId="0" fontId="27" fillId="2" borderId="0" xfId="0" applyFont="1" applyFill="1"/>
    <xf numFmtId="3" fontId="28" fillId="2" borderId="1" xfId="0" applyNumberFormat="1" applyFont="1" applyFill="1" applyBorder="1"/>
    <xf numFmtId="169" fontId="28" fillId="2" borderId="1" xfId="1" applyNumberFormat="1" applyFont="1" applyFill="1" applyBorder="1"/>
    <xf numFmtId="0" fontId="30" fillId="2" borderId="1" xfId="0" applyFont="1" applyFill="1" applyBorder="1"/>
    <xf numFmtId="169" fontId="17" fillId="2" borderId="0" xfId="1" applyNumberFormat="1" applyFont="1" applyFill="1"/>
    <xf numFmtId="0" fontId="0" fillId="0" borderId="0" xfId="0" applyAlignment="1">
      <alignment horizontal="left" indent="1"/>
    </xf>
    <xf numFmtId="167" fontId="22" fillId="5" borderId="1" xfId="4" applyNumberFormat="1" applyFont="1" applyFill="1" applyBorder="1"/>
    <xf numFmtId="9" fontId="18" fillId="7" borderId="1" xfId="1" applyNumberFormat="1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9" fontId="34" fillId="2" borderId="1" xfId="1" applyNumberFormat="1" applyFont="1" applyFill="1" applyBorder="1"/>
    <xf numFmtId="0" fontId="31" fillId="2" borderId="1" xfId="0" applyFont="1" applyFill="1" applyBorder="1"/>
    <xf numFmtId="3" fontId="35" fillId="2" borderId="1" xfId="0" applyNumberFormat="1" applyFont="1" applyFill="1" applyBorder="1"/>
    <xf numFmtId="9" fontId="35" fillId="2" borderId="1" xfId="1" applyNumberFormat="1" applyFont="1" applyFill="1" applyBorder="1"/>
    <xf numFmtId="167" fontId="35" fillId="2" borderId="1" xfId="4" applyNumberFormat="1" applyFont="1" applyFill="1" applyBorder="1"/>
    <xf numFmtId="169" fontId="35" fillId="2" borderId="1" xfId="1" applyNumberFormat="1" applyFont="1" applyFill="1" applyBorder="1"/>
    <xf numFmtId="169" fontId="24" fillId="2" borderId="0" xfId="1" applyNumberFormat="1" applyFont="1" applyFill="1"/>
    <xf numFmtId="0" fontId="11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6" xfId="2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FEDEDE"/>
      <color rgb="FFFF6969"/>
      <color rgb="FFEE9292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Estructura</a:t>
            </a:r>
            <a:r>
              <a:rPr lang="es-PE" baseline="0"/>
              <a:t> económica</a:t>
            </a:r>
            <a:endParaRPr lang="es-PE"/>
          </a:p>
        </c:rich>
      </c:tx>
      <c:layout>
        <c:manualLayout>
          <c:xMode val="edge"/>
          <c:yMode val="edge"/>
          <c:x val="0.18823045191442683"/>
          <c:y val="3.6342435166032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B97-496D-92DE-6FC38976C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B97-496D-92DE-6FC38976C22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B97-496D-92DE-6FC38976C22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B97-496D-92DE-6FC38976C2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B97-496D-92DE-6FC38976C22C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B97-496D-92DE-6FC38976C22C}"/>
              </c:ext>
            </c:extLst>
          </c:dPt>
          <c:dPt>
            <c:idx val="6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8B97-496D-92DE-6FC38976C2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B97-496D-92DE-6FC38976C22C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B97-496D-92DE-6FC38976C22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B97-496D-92DE-6FC38976C22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B97-496D-92DE-6FC38976C22C}"/>
              </c:ext>
            </c:extLst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B97-496D-92DE-6FC38976C22C}"/>
              </c:ext>
            </c:extLst>
          </c:dPt>
          <c:dLbls>
            <c:dLbl>
              <c:idx val="1"/>
              <c:layout>
                <c:manualLayout>
                  <c:x val="-6.597564861045066E-2"/>
                  <c:y val="3.63727129884148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7-496D-92DE-6FC38976C22C}"/>
                </c:ext>
              </c:extLst>
            </c:dLbl>
            <c:dLbl>
              <c:idx val="3"/>
              <c:layout>
                <c:manualLayout>
                  <c:x val="-7.8968254582990588E-2"/>
                  <c:y val="-5.13047945332047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7-496D-92DE-6FC38976C22C}"/>
                </c:ext>
              </c:extLst>
            </c:dLbl>
            <c:dLbl>
              <c:idx val="4"/>
              <c:layout>
                <c:manualLayout>
                  <c:x val="-3.4368448982380985E-2"/>
                  <c:y val="-3.297003832522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7-496D-92DE-6FC38976C22C}"/>
                </c:ext>
              </c:extLst>
            </c:dLbl>
            <c:dLbl>
              <c:idx val="5"/>
              <c:layout>
                <c:manualLayout>
                  <c:x val="-9.6567131218211588E-2"/>
                  <c:y val="-0.177754428039926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97-496D-92DE-6FC38976C22C}"/>
                </c:ext>
              </c:extLst>
            </c:dLbl>
            <c:dLbl>
              <c:idx val="6"/>
              <c:layout>
                <c:manualLayout>
                  <c:x val="3.4836632391165461E-3"/>
                  <c:y val="-6.99215670554909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97-496D-92DE-6FC38976C22C}"/>
                </c:ext>
              </c:extLst>
            </c:dLbl>
            <c:dLbl>
              <c:idx val="7"/>
              <c:layout>
                <c:manualLayout>
                  <c:x val="4.2397794443041613E-2"/>
                  <c:y val="-5.7125645375287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7-496D-92DE-6FC38976C22C}"/>
                </c:ext>
              </c:extLst>
            </c:dLbl>
            <c:dLbl>
              <c:idx val="9"/>
              <c:layout>
                <c:manualLayout>
                  <c:x val="5.9783234524257649E-2"/>
                  <c:y val="-4.9402037283580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97-496D-92DE-6FC38976C22C}"/>
                </c:ext>
              </c:extLst>
            </c:dLbl>
            <c:dLbl>
              <c:idx val="10"/>
              <c:layout>
                <c:manualLayout>
                  <c:x val="9.7576823819657127E-2"/>
                  <c:y val="-3.15514280345255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97-496D-92DE-6FC38976C22C}"/>
                </c:ext>
              </c:extLst>
            </c:dLbl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Región Norte'!$D$55:$D$66</c:f>
              <c:strCache>
                <c:ptCount val="12"/>
                <c:pt idx="0">
                  <c:v>Agricultura, Ganadería, Caza y Silvicultura</c:v>
                </c:pt>
                <c:pt idx="1">
                  <c:v>Pesca y Acuicultura</c:v>
                </c:pt>
                <c:pt idx="2">
                  <c:v>Extracción de Petróleo, Gas y Minerales</c:v>
                </c:pt>
                <c:pt idx="3">
                  <c:v>Manufactura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</c:v>
                </c:pt>
                <c:pt idx="7">
                  <c:v>Transporte, Almacen., Correo y Mensajería</c:v>
                </c:pt>
                <c:pt idx="8">
                  <c:v>Alojamiento y Restaurantes</c:v>
                </c:pt>
                <c:pt idx="9">
                  <c:v>Telecom. y Otros Serv. de Información</c:v>
                </c:pt>
                <c:pt idx="10">
                  <c:v>Administración Pública y Defensa</c:v>
                </c:pt>
                <c:pt idx="11">
                  <c:v>Otros Servicios</c:v>
                </c:pt>
              </c:strCache>
            </c:strRef>
          </c:cat>
          <c:val>
            <c:numRef>
              <c:f>'Macro Región Norte'!$N$55:$N$66</c:f>
              <c:numCache>
                <c:formatCode>#,##0</c:formatCode>
                <c:ptCount val="12"/>
                <c:pt idx="0">
                  <c:v>8442263</c:v>
                </c:pt>
                <c:pt idx="1">
                  <c:v>932535</c:v>
                </c:pt>
                <c:pt idx="2">
                  <c:v>4928041</c:v>
                </c:pt>
                <c:pt idx="3">
                  <c:v>7710489</c:v>
                </c:pt>
                <c:pt idx="4">
                  <c:v>945552</c:v>
                </c:pt>
                <c:pt idx="5">
                  <c:v>5422063</c:v>
                </c:pt>
                <c:pt idx="6">
                  <c:v>7848971</c:v>
                </c:pt>
                <c:pt idx="7">
                  <c:v>3444980</c:v>
                </c:pt>
                <c:pt idx="8">
                  <c:v>875696</c:v>
                </c:pt>
                <c:pt idx="9">
                  <c:v>3738649</c:v>
                </c:pt>
                <c:pt idx="10">
                  <c:v>4645398</c:v>
                </c:pt>
                <c:pt idx="11">
                  <c:v>15186595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7-496D-92DE-6FC38976C2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63766086025415"/>
          <c:y val="0.1163160936646684"/>
          <c:w val="0.399666372757711"/>
          <c:h val="0.8467084971913506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Var% interanual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'Macro Región Norte'!$F$18:$F$46</c:f>
              <c:numCache>
                <c:formatCode>m/d/yyyy</c:formatCode>
                <c:ptCount val="29"/>
                <c:pt idx="0">
                  <c:v>41993</c:v>
                </c:pt>
                <c:pt idx="1">
                  <c:v>42083</c:v>
                </c:pt>
                <c:pt idx="2">
                  <c:v>42173</c:v>
                </c:pt>
                <c:pt idx="3">
                  <c:v>42263</c:v>
                </c:pt>
                <c:pt idx="4">
                  <c:v>42353</c:v>
                </c:pt>
                <c:pt idx="5">
                  <c:v>42443</c:v>
                </c:pt>
                <c:pt idx="6">
                  <c:v>42533</c:v>
                </c:pt>
                <c:pt idx="7">
                  <c:v>42623</c:v>
                </c:pt>
                <c:pt idx="8">
                  <c:v>42713</c:v>
                </c:pt>
                <c:pt idx="9">
                  <c:v>42803</c:v>
                </c:pt>
                <c:pt idx="10">
                  <c:v>42893</c:v>
                </c:pt>
                <c:pt idx="11">
                  <c:v>42983</c:v>
                </c:pt>
                <c:pt idx="12">
                  <c:v>43073</c:v>
                </c:pt>
                <c:pt idx="13">
                  <c:v>43189</c:v>
                </c:pt>
                <c:pt idx="14">
                  <c:v>43279</c:v>
                </c:pt>
                <c:pt idx="15">
                  <c:v>43369</c:v>
                </c:pt>
                <c:pt idx="16">
                  <c:v>43459</c:v>
                </c:pt>
                <c:pt idx="17">
                  <c:v>43549</c:v>
                </c:pt>
                <c:pt idx="18">
                  <c:v>43639</c:v>
                </c:pt>
                <c:pt idx="19">
                  <c:v>43729</c:v>
                </c:pt>
                <c:pt idx="20">
                  <c:v>43819</c:v>
                </c:pt>
                <c:pt idx="21">
                  <c:v>43909</c:v>
                </c:pt>
                <c:pt idx="22">
                  <c:v>43999</c:v>
                </c:pt>
                <c:pt idx="23">
                  <c:v>44089</c:v>
                </c:pt>
                <c:pt idx="24">
                  <c:v>44179</c:v>
                </c:pt>
                <c:pt idx="25">
                  <c:v>44269</c:v>
                </c:pt>
                <c:pt idx="26">
                  <c:v>44359</c:v>
                </c:pt>
                <c:pt idx="27">
                  <c:v>44449</c:v>
                </c:pt>
                <c:pt idx="28">
                  <c:v>44539</c:v>
                </c:pt>
              </c:numCache>
            </c:numRef>
          </c:cat>
          <c:val>
            <c:numRef>
              <c:f>'Macro Región Norte'!$J$18:$J$46</c:f>
              <c:numCache>
                <c:formatCode>0%</c:formatCode>
                <c:ptCount val="29"/>
                <c:pt idx="0">
                  <c:v>2.4064484583556478E-2</c:v>
                </c:pt>
                <c:pt idx="1">
                  <c:v>1.7353022143376418E-2</c:v>
                </c:pt>
                <c:pt idx="2">
                  <c:v>2.4557768990193241E-2</c:v>
                </c:pt>
                <c:pt idx="3">
                  <c:v>1.7751626596405945E-2</c:v>
                </c:pt>
                <c:pt idx="4">
                  <c:v>1.530673730625276E-2</c:v>
                </c:pt>
                <c:pt idx="5">
                  <c:v>1.2551032812801566E-2</c:v>
                </c:pt>
                <c:pt idx="6">
                  <c:v>4.2183434185054658E-3</c:v>
                </c:pt>
                <c:pt idx="7">
                  <c:v>1.1634400867750472E-3</c:v>
                </c:pt>
                <c:pt idx="8">
                  <c:v>4.9496264091124509E-3</c:v>
                </c:pt>
                <c:pt idx="9">
                  <c:v>1.4434351298564518E-3</c:v>
                </c:pt>
                <c:pt idx="10">
                  <c:v>3.9218221365906469E-3</c:v>
                </c:pt>
                <c:pt idx="11">
                  <c:v>1.4475052088090079E-2</c:v>
                </c:pt>
                <c:pt idx="12">
                  <c:v>1.0070706242935934E-2</c:v>
                </c:pt>
                <c:pt idx="13">
                  <c:v>2.6480750075202897E-2</c:v>
                </c:pt>
                <c:pt idx="14">
                  <c:v>4.2196109604963894E-2</c:v>
                </c:pt>
                <c:pt idx="15">
                  <c:v>3.8834364449001235E-2</c:v>
                </c:pt>
                <c:pt idx="16">
                  <c:v>5.0317702867962222E-2</c:v>
                </c:pt>
                <c:pt idx="17">
                  <c:v>4.6655961259254974E-2</c:v>
                </c:pt>
                <c:pt idx="18">
                  <c:v>3.5472181682520976E-2</c:v>
                </c:pt>
                <c:pt idx="19">
                  <c:v>3.9610713042137258E-2</c:v>
                </c:pt>
                <c:pt idx="20">
                  <c:v>3.5365625477193019E-2</c:v>
                </c:pt>
                <c:pt idx="21">
                  <c:v>2.0108142996782208E-2</c:v>
                </c:pt>
                <c:pt idx="22">
                  <c:v>-5.0444820560365478E-2</c:v>
                </c:pt>
                <c:pt idx="23">
                  <c:v>-7.9614470924304181E-2</c:v>
                </c:pt>
                <c:pt idx="24">
                  <c:v>-8.0419444755034264E-2</c:v>
                </c:pt>
                <c:pt idx="25">
                  <c:v>-6.3674837992376165E-2</c:v>
                </c:pt>
                <c:pt idx="26">
                  <c:v>7.0406347335010278E-2</c:v>
                </c:pt>
                <c:pt idx="27">
                  <c:v>0.12285006253767428</c:v>
                </c:pt>
                <c:pt idx="28">
                  <c:v>0.10757722362578459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C-4EF2-8BC9-518CBAFB6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863936"/>
        <c:axId val="2135856864"/>
      </c:lineChart>
      <c:dateAx>
        <c:axId val="2135863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56864"/>
        <c:crosses val="autoZero"/>
        <c:auto val="1"/>
        <c:lblOffset val="100"/>
        <c:baseTimeUnit val="months"/>
      </c:dateAx>
      <c:valAx>
        <c:axId val="21358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Var% interanual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Cajamarca'!$E$18:$E$46</c:f>
              <c:numCache>
                <c:formatCode>m/d/yyyy</c:formatCode>
                <c:ptCount val="29"/>
                <c:pt idx="0">
                  <c:v>41993</c:v>
                </c:pt>
                <c:pt idx="1">
                  <c:v>42083</c:v>
                </c:pt>
                <c:pt idx="2">
                  <c:v>42173</c:v>
                </c:pt>
                <c:pt idx="3">
                  <c:v>42263</c:v>
                </c:pt>
                <c:pt idx="4">
                  <c:v>42353</c:v>
                </c:pt>
                <c:pt idx="5">
                  <c:v>42443</c:v>
                </c:pt>
                <c:pt idx="6">
                  <c:v>42533</c:v>
                </c:pt>
                <c:pt idx="7">
                  <c:v>42623</c:v>
                </c:pt>
                <c:pt idx="8">
                  <c:v>42713</c:v>
                </c:pt>
                <c:pt idx="9">
                  <c:v>42803</c:v>
                </c:pt>
                <c:pt idx="10">
                  <c:v>42893</c:v>
                </c:pt>
                <c:pt idx="11">
                  <c:v>42983</c:v>
                </c:pt>
                <c:pt idx="12">
                  <c:v>43073</c:v>
                </c:pt>
                <c:pt idx="13">
                  <c:v>43189</c:v>
                </c:pt>
                <c:pt idx="14">
                  <c:v>43279</c:v>
                </c:pt>
                <c:pt idx="15">
                  <c:v>43369</c:v>
                </c:pt>
                <c:pt idx="16">
                  <c:v>43459</c:v>
                </c:pt>
                <c:pt idx="17">
                  <c:v>43549</c:v>
                </c:pt>
                <c:pt idx="18">
                  <c:v>43639</c:v>
                </c:pt>
                <c:pt idx="19">
                  <c:v>43729</c:v>
                </c:pt>
                <c:pt idx="20">
                  <c:v>43819</c:v>
                </c:pt>
                <c:pt idx="21">
                  <c:v>43909</c:v>
                </c:pt>
                <c:pt idx="22">
                  <c:v>43999</c:v>
                </c:pt>
                <c:pt idx="23">
                  <c:v>44089</c:v>
                </c:pt>
                <c:pt idx="24">
                  <c:v>44179</c:v>
                </c:pt>
                <c:pt idx="25">
                  <c:v>44269</c:v>
                </c:pt>
                <c:pt idx="26">
                  <c:v>44359</c:v>
                </c:pt>
                <c:pt idx="27">
                  <c:v>44449</c:v>
                </c:pt>
                <c:pt idx="28">
                  <c:v>44539</c:v>
                </c:pt>
              </c:numCache>
            </c:numRef>
          </c:cat>
          <c:val>
            <c:numRef>
              <c:f>'1. Cajamarca'!$I$18:$I$46</c:f>
              <c:numCache>
                <c:formatCode>0%</c:formatCode>
                <c:ptCount val="29"/>
                <c:pt idx="0">
                  <c:v>-2.0791168353265777E-2</c:v>
                </c:pt>
                <c:pt idx="1">
                  <c:v>-7.2504182933630368E-3</c:v>
                </c:pt>
                <c:pt idx="2">
                  <c:v>1.2869038607115968E-2</c:v>
                </c:pt>
                <c:pt idx="3">
                  <c:v>2.1954944635357077E-2</c:v>
                </c:pt>
                <c:pt idx="4">
                  <c:v>-5.2611800075160753E-3</c:v>
                </c:pt>
                <c:pt idx="5">
                  <c:v>-1.0486891385767638E-2</c:v>
                </c:pt>
                <c:pt idx="6">
                  <c:v>-1.6255605381165994E-2</c:v>
                </c:pt>
                <c:pt idx="7">
                  <c:v>-2.5966747618157759E-2</c:v>
                </c:pt>
                <c:pt idx="8">
                  <c:v>-2.0211560256894523E-2</c:v>
                </c:pt>
                <c:pt idx="9">
                  <c:v>-1.8357305071915353E-2</c:v>
                </c:pt>
                <c:pt idx="10">
                  <c:v>-1.3105413105413022E-2</c:v>
                </c:pt>
                <c:pt idx="11">
                  <c:v>1.4000767165323946E-2</c:v>
                </c:pt>
                <c:pt idx="12">
                  <c:v>3.0075187969924588E-2</c:v>
                </c:pt>
                <c:pt idx="13">
                  <c:v>3.2967032967033072E-2</c:v>
                </c:pt>
                <c:pt idx="14">
                  <c:v>3.8298691301000831E-2</c:v>
                </c:pt>
                <c:pt idx="15">
                  <c:v>2.8182334026858324E-2</c:v>
                </c:pt>
                <c:pt idx="16">
                  <c:v>2.8261276436459148E-2</c:v>
                </c:pt>
                <c:pt idx="17">
                  <c:v>3.6767450541246527E-2</c:v>
                </c:pt>
                <c:pt idx="18">
                  <c:v>4.3373493975903843E-2</c:v>
                </c:pt>
                <c:pt idx="19">
                  <c:v>3.8631346578366532E-2</c:v>
                </c:pt>
                <c:pt idx="20">
                  <c:v>2.420822715689841E-2</c:v>
                </c:pt>
                <c:pt idx="21">
                  <c:v>1.062106210621061E-2</c:v>
                </c:pt>
                <c:pt idx="22">
                  <c:v>-6.9817019008705072E-2</c:v>
                </c:pt>
                <c:pt idx="23">
                  <c:v>-0.10113354587318457</c:v>
                </c:pt>
                <c:pt idx="24">
                  <c:v>-0.10094188732894971</c:v>
                </c:pt>
                <c:pt idx="25">
                  <c:v>-9.8503740648379079E-2</c:v>
                </c:pt>
                <c:pt idx="26">
                  <c:v>2.7692895339954005E-2</c:v>
                </c:pt>
                <c:pt idx="27">
                  <c:v>8.9852216748768532E-2</c:v>
                </c:pt>
                <c:pt idx="28">
                  <c:v>0.10338011464716335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6-4EDD-9F3E-91794B49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863936"/>
        <c:axId val="2135856864"/>
      </c:lineChart>
      <c:dateAx>
        <c:axId val="2135863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56864"/>
        <c:crosses val="autoZero"/>
        <c:auto val="1"/>
        <c:lblOffset val="100"/>
        <c:baseTimeUnit val="months"/>
      </c:dateAx>
      <c:valAx>
        <c:axId val="21358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Var% interanual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La Libertad'!$E$18:$E$46</c:f>
              <c:numCache>
                <c:formatCode>m/d/yyyy</c:formatCode>
                <c:ptCount val="29"/>
                <c:pt idx="0">
                  <c:v>41993</c:v>
                </c:pt>
                <c:pt idx="1">
                  <c:v>42083</c:v>
                </c:pt>
                <c:pt idx="2">
                  <c:v>42173</c:v>
                </c:pt>
                <c:pt idx="3">
                  <c:v>42263</c:v>
                </c:pt>
                <c:pt idx="4">
                  <c:v>42353</c:v>
                </c:pt>
                <c:pt idx="5">
                  <c:v>42443</c:v>
                </c:pt>
                <c:pt idx="6">
                  <c:v>42533</c:v>
                </c:pt>
                <c:pt idx="7">
                  <c:v>42623</c:v>
                </c:pt>
                <c:pt idx="8">
                  <c:v>42713</c:v>
                </c:pt>
                <c:pt idx="9">
                  <c:v>42803</c:v>
                </c:pt>
                <c:pt idx="10">
                  <c:v>42893</c:v>
                </c:pt>
                <c:pt idx="11">
                  <c:v>42983</c:v>
                </c:pt>
                <c:pt idx="12">
                  <c:v>43073</c:v>
                </c:pt>
                <c:pt idx="13">
                  <c:v>43189</c:v>
                </c:pt>
                <c:pt idx="14">
                  <c:v>43279</c:v>
                </c:pt>
                <c:pt idx="15">
                  <c:v>43369</c:v>
                </c:pt>
                <c:pt idx="16">
                  <c:v>43459</c:v>
                </c:pt>
                <c:pt idx="17">
                  <c:v>43549</c:v>
                </c:pt>
                <c:pt idx="18">
                  <c:v>43639</c:v>
                </c:pt>
                <c:pt idx="19">
                  <c:v>43729</c:v>
                </c:pt>
                <c:pt idx="20">
                  <c:v>43819</c:v>
                </c:pt>
                <c:pt idx="21">
                  <c:v>43909</c:v>
                </c:pt>
                <c:pt idx="22">
                  <c:v>43999</c:v>
                </c:pt>
                <c:pt idx="23">
                  <c:v>44089</c:v>
                </c:pt>
                <c:pt idx="24">
                  <c:v>44179</c:v>
                </c:pt>
                <c:pt idx="25">
                  <c:v>44269</c:v>
                </c:pt>
                <c:pt idx="26">
                  <c:v>44359</c:v>
                </c:pt>
                <c:pt idx="27">
                  <c:v>44449</c:v>
                </c:pt>
                <c:pt idx="28">
                  <c:v>44539</c:v>
                </c:pt>
              </c:numCache>
            </c:numRef>
          </c:cat>
          <c:val>
            <c:numRef>
              <c:f>'2. La Libertad'!$I$18:$I$46</c:f>
              <c:numCache>
                <c:formatCode>0%</c:formatCode>
                <c:ptCount val="29"/>
                <c:pt idx="0">
                  <c:v>1.4774639985038363E-2</c:v>
                </c:pt>
                <c:pt idx="1">
                  <c:v>1.2219959266802194E-2</c:v>
                </c:pt>
                <c:pt idx="2">
                  <c:v>1.434350864288314E-2</c:v>
                </c:pt>
                <c:pt idx="3">
                  <c:v>9.3065693430658403E-3</c:v>
                </c:pt>
                <c:pt idx="4">
                  <c:v>2.2668632510136399E-2</c:v>
                </c:pt>
                <c:pt idx="5">
                  <c:v>1.1523687580025754E-2</c:v>
                </c:pt>
                <c:pt idx="6">
                  <c:v>-2.7193618564175237E-3</c:v>
                </c:pt>
                <c:pt idx="7">
                  <c:v>-1.8079913216417776E-4</c:v>
                </c:pt>
                <c:pt idx="8">
                  <c:v>8.6502072445482359E-3</c:v>
                </c:pt>
                <c:pt idx="9">
                  <c:v>1.0849909584086825E-2</c:v>
                </c:pt>
                <c:pt idx="10">
                  <c:v>2.1632430467187769E-2</c:v>
                </c:pt>
                <c:pt idx="11">
                  <c:v>2.4773960216998292E-2</c:v>
                </c:pt>
                <c:pt idx="12">
                  <c:v>1.6973378595676492E-2</c:v>
                </c:pt>
                <c:pt idx="13">
                  <c:v>2.8264758497316578E-2</c:v>
                </c:pt>
                <c:pt idx="14">
                  <c:v>4.2170818505338215E-2</c:v>
                </c:pt>
                <c:pt idx="15">
                  <c:v>3.670372331039351E-2</c:v>
                </c:pt>
                <c:pt idx="16">
                  <c:v>5.0245959241039806E-2</c:v>
                </c:pt>
                <c:pt idx="17">
                  <c:v>4.9582463465553506E-2</c:v>
                </c:pt>
                <c:pt idx="18">
                  <c:v>2.8683626429912845E-2</c:v>
                </c:pt>
                <c:pt idx="19">
                  <c:v>3.8297872340425476E-2</c:v>
                </c:pt>
                <c:pt idx="20">
                  <c:v>3.6299765807962681E-2</c:v>
                </c:pt>
                <c:pt idx="21">
                  <c:v>1.7735786507541818E-2</c:v>
                </c:pt>
                <c:pt idx="22">
                  <c:v>-3.0539419087136865E-2</c:v>
                </c:pt>
                <c:pt idx="23">
                  <c:v>-5.91803278688523E-2</c:v>
                </c:pt>
                <c:pt idx="24">
                  <c:v>-6.2146892655367214E-2</c:v>
                </c:pt>
                <c:pt idx="25">
                  <c:v>-4.0390879478827468E-2</c:v>
                </c:pt>
                <c:pt idx="26">
                  <c:v>7.3103920561547575E-2</c:v>
                </c:pt>
                <c:pt idx="27">
                  <c:v>0.12040425161177892</c:v>
                </c:pt>
                <c:pt idx="28">
                  <c:v>0.10464716006884678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3F-430E-8660-B6F30E76B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863936"/>
        <c:axId val="2135856864"/>
      </c:lineChart>
      <c:dateAx>
        <c:axId val="2135863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56864"/>
        <c:crosses val="autoZero"/>
        <c:auto val="1"/>
        <c:lblOffset val="100"/>
        <c:baseTimeUnit val="months"/>
      </c:dateAx>
      <c:valAx>
        <c:axId val="21358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Var% interanual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Lambayeque'!$E$18:$E$46</c:f>
              <c:numCache>
                <c:formatCode>m/d/yyyy</c:formatCode>
                <c:ptCount val="29"/>
                <c:pt idx="0">
                  <c:v>41993</c:v>
                </c:pt>
                <c:pt idx="1">
                  <c:v>42083</c:v>
                </c:pt>
                <c:pt idx="2">
                  <c:v>42173</c:v>
                </c:pt>
                <c:pt idx="3">
                  <c:v>42263</c:v>
                </c:pt>
                <c:pt idx="4">
                  <c:v>42353</c:v>
                </c:pt>
                <c:pt idx="5">
                  <c:v>42443</c:v>
                </c:pt>
                <c:pt idx="6">
                  <c:v>42533</c:v>
                </c:pt>
                <c:pt idx="7">
                  <c:v>42623</c:v>
                </c:pt>
                <c:pt idx="8">
                  <c:v>42713</c:v>
                </c:pt>
                <c:pt idx="9">
                  <c:v>42803</c:v>
                </c:pt>
                <c:pt idx="10">
                  <c:v>42893</c:v>
                </c:pt>
                <c:pt idx="11">
                  <c:v>42983</c:v>
                </c:pt>
                <c:pt idx="12">
                  <c:v>43073</c:v>
                </c:pt>
                <c:pt idx="13">
                  <c:v>43189</c:v>
                </c:pt>
                <c:pt idx="14">
                  <c:v>43279</c:v>
                </c:pt>
                <c:pt idx="15">
                  <c:v>43369</c:v>
                </c:pt>
                <c:pt idx="16">
                  <c:v>43459</c:v>
                </c:pt>
                <c:pt idx="17">
                  <c:v>43549</c:v>
                </c:pt>
                <c:pt idx="18">
                  <c:v>43639</c:v>
                </c:pt>
                <c:pt idx="19">
                  <c:v>43729</c:v>
                </c:pt>
                <c:pt idx="20">
                  <c:v>43819</c:v>
                </c:pt>
                <c:pt idx="21">
                  <c:v>43909</c:v>
                </c:pt>
                <c:pt idx="22">
                  <c:v>43999</c:v>
                </c:pt>
                <c:pt idx="23">
                  <c:v>44089</c:v>
                </c:pt>
                <c:pt idx="24">
                  <c:v>44179</c:v>
                </c:pt>
                <c:pt idx="25">
                  <c:v>44269</c:v>
                </c:pt>
                <c:pt idx="26">
                  <c:v>44359</c:v>
                </c:pt>
                <c:pt idx="27">
                  <c:v>44449</c:v>
                </c:pt>
                <c:pt idx="28">
                  <c:v>44539</c:v>
                </c:pt>
              </c:numCache>
            </c:numRef>
          </c:cat>
          <c:val>
            <c:numRef>
              <c:f>'3. Lambayeque'!$I$18:$I$46</c:f>
              <c:numCache>
                <c:formatCode>0%</c:formatCode>
                <c:ptCount val="29"/>
                <c:pt idx="0">
                  <c:v>2.1374045801526798E-2</c:v>
                </c:pt>
                <c:pt idx="1">
                  <c:v>1.6514998314796303E-2</c:v>
                </c:pt>
                <c:pt idx="2">
                  <c:v>2.3665659617321255E-2</c:v>
                </c:pt>
                <c:pt idx="3">
                  <c:v>2.9833333333333378E-2</c:v>
                </c:pt>
                <c:pt idx="4">
                  <c:v>4.3680451752200478E-2</c:v>
                </c:pt>
                <c:pt idx="5">
                  <c:v>5.404509283819614E-2</c:v>
                </c:pt>
                <c:pt idx="6">
                  <c:v>5.05000819806527E-2</c:v>
                </c:pt>
                <c:pt idx="7">
                  <c:v>3.9003074931218684E-2</c:v>
                </c:pt>
                <c:pt idx="8">
                  <c:v>2.5143220878421468E-2</c:v>
                </c:pt>
                <c:pt idx="9">
                  <c:v>1.3211701793016895E-2</c:v>
                </c:pt>
                <c:pt idx="10">
                  <c:v>2.3411893241767068E-3</c:v>
                </c:pt>
                <c:pt idx="11">
                  <c:v>1.7757009345794605E-2</c:v>
                </c:pt>
                <c:pt idx="12">
                  <c:v>2.6078857497671359E-2</c:v>
                </c:pt>
                <c:pt idx="13">
                  <c:v>3.896305495187824E-2</c:v>
                </c:pt>
                <c:pt idx="14">
                  <c:v>6.3375895359701007E-2</c:v>
                </c:pt>
                <c:pt idx="15">
                  <c:v>4.5913682277318513E-2</c:v>
                </c:pt>
                <c:pt idx="16">
                  <c:v>4.1149773071104345E-2</c:v>
                </c:pt>
                <c:pt idx="17">
                  <c:v>3.122665471388042E-2</c:v>
                </c:pt>
                <c:pt idx="18">
                  <c:v>1.8304290525699152E-2</c:v>
                </c:pt>
                <c:pt idx="19">
                  <c:v>1.8290898448931836E-2</c:v>
                </c:pt>
                <c:pt idx="20">
                  <c:v>2.3249055507120087E-2</c:v>
                </c:pt>
                <c:pt idx="21">
                  <c:v>1.9994204578382968E-2</c:v>
                </c:pt>
                <c:pt idx="22">
                  <c:v>-5.0330744895024315E-2</c:v>
                </c:pt>
                <c:pt idx="23">
                  <c:v>-6.4089668055755222E-2</c:v>
                </c:pt>
                <c:pt idx="24">
                  <c:v>-6.2482249360977016E-2</c:v>
                </c:pt>
                <c:pt idx="25">
                  <c:v>-4.7869318181818055E-2</c:v>
                </c:pt>
                <c:pt idx="26">
                  <c:v>8.6462749848576381E-2</c:v>
                </c:pt>
                <c:pt idx="27">
                  <c:v>0.14309841854752037</c:v>
                </c:pt>
                <c:pt idx="28">
                  <c:v>0.14132081187518919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D-47F6-AAEA-4E3BA033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863936"/>
        <c:axId val="2135856864"/>
      </c:lineChart>
      <c:dateAx>
        <c:axId val="2135863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56864"/>
        <c:crosses val="autoZero"/>
        <c:auto val="1"/>
        <c:lblOffset val="100"/>
        <c:baseTimeUnit val="months"/>
      </c:dateAx>
      <c:valAx>
        <c:axId val="21358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Var% interanual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Piura'!$E$18:$E$46</c:f>
              <c:numCache>
                <c:formatCode>m/d/yyyy</c:formatCode>
                <c:ptCount val="29"/>
                <c:pt idx="0">
                  <c:v>41993</c:v>
                </c:pt>
                <c:pt idx="1">
                  <c:v>42083</c:v>
                </c:pt>
                <c:pt idx="2">
                  <c:v>42173</c:v>
                </c:pt>
                <c:pt idx="3">
                  <c:v>42263</c:v>
                </c:pt>
                <c:pt idx="4">
                  <c:v>42353</c:v>
                </c:pt>
                <c:pt idx="5">
                  <c:v>42443</c:v>
                </c:pt>
                <c:pt idx="6">
                  <c:v>42533</c:v>
                </c:pt>
                <c:pt idx="7">
                  <c:v>42623</c:v>
                </c:pt>
                <c:pt idx="8">
                  <c:v>42713</c:v>
                </c:pt>
                <c:pt idx="9">
                  <c:v>42803</c:v>
                </c:pt>
                <c:pt idx="10">
                  <c:v>42893</c:v>
                </c:pt>
                <c:pt idx="11">
                  <c:v>42983</c:v>
                </c:pt>
                <c:pt idx="12">
                  <c:v>43073</c:v>
                </c:pt>
                <c:pt idx="13">
                  <c:v>43189</c:v>
                </c:pt>
                <c:pt idx="14">
                  <c:v>43279</c:v>
                </c:pt>
                <c:pt idx="15">
                  <c:v>43369</c:v>
                </c:pt>
                <c:pt idx="16">
                  <c:v>43459</c:v>
                </c:pt>
                <c:pt idx="17">
                  <c:v>43549</c:v>
                </c:pt>
                <c:pt idx="18">
                  <c:v>43639</c:v>
                </c:pt>
                <c:pt idx="19">
                  <c:v>43729</c:v>
                </c:pt>
                <c:pt idx="20">
                  <c:v>43819</c:v>
                </c:pt>
                <c:pt idx="21">
                  <c:v>43909</c:v>
                </c:pt>
                <c:pt idx="22">
                  <c:v>43999</c:v>
                </c:pt>
                <c:pt idx="23">
                  <c:v>44089</c:v>
                </c:pt>
                <c:pt idx="24">
                  <c:v>44179</c:v>
                </c:pt>
                <c:pt idx="25">
                  <c:v>44269</c:v>
                </c:pt>
                <c:pt idx="26">
                  <c:v>44359</c:v>
                </c:pt>
                <c:pt idx="27">
                  <c:v>44449</c:v>
                </c:pt>
                <c:pt idx="28">
                  <c:v>44539</c:v>
                </c:pt>
              </c:numCache>
            </c:numRef>
          </c:cat>
          <c:val>
            <c:numRef>
              <c:f>'4. Piura'!$I$18:$I$46</c:f>
              <c:numCache>
                <c:formatCode>0%</c:formatCode>
                <c:ptCount val="29"/>
                <c:pt idx="0">
                  <c:v>5.6506238859180158E-2</c:v>
                </c:pt>
                <c:pt idx="1">
                  <c:v>3.6420942041673898E-2</c:v>
                </c:pt>
                <c:pt idx="2">
                  <c:v>4.5741324921135584E-2</c:v>
                </c:pt>
                <c:pt idx="3">
                  <c:v>2.0768966700995817E-2</c:v>
                </c:pt>
                <c:pt idx="4">
                  <c:v>6.2426185253920963E-3</c:v>
                </c:pt>
                <c:pt idx="5">
                  <c:v>5.0684237202229809E-3</c:v>
                </c:pt>
                <c:pt idx="6">
                  <c:v>-3.8545332662982545E-3</c:v>
                </c:pt>
                <c:pt idx="7">
                  <c:v>-6.2216243484110034E-3</c:v>
                </c:pt>
                <c:pt idx="8">
                  <c:v>3.0181086519116551E-3</c:v>
                </c:pt>
                <c:pt idx="9">
                  <c:v>-6.8919146074970516E-3</c:v>
                </c:pt>
                <c:pt idx="10">
                  <c:v>-7.907133243606701E-3</c:v>
                </c:pt>
                <c:pt idx="11">
                  <c:v>-1.0152284263960087E-3</c:v>
                </c:pt>
                <c:pt idx="12">
                  <c:v>-2.3737880307589498E-2</c:v>
                </c:pt>
                <c:pt idx="13">
                  <c:v>8.4631008801625551E-3</c:v>
                </c:pt>
                <c:pt idx="14">
                  <c:v>2.9845684246226689E-2</c:v>
                </c:pt>
                <c:pt idx="15">
                  <c:v>4.1497289972900031E-2</c:v>
                </c:pt>
                <c:pt idx="16">
                  <c:v>6.9520547945205458E-2</c:v>
                </c:pt>
                <c:pt idx="17">
                  <c:v>5.8912386706948761E-2</c:v>
                </c:pt>
                <c:pt idx="18">
                  <c:v>4.7917009715132686E-2</c:v>
                </c:pt>
                <c:pt idx="19">
                  <c:v>5.2854122621564192E-2</c:v>
                </c:pt>
                <c:pt idx="20">
                  <c:v>4.4188280499519506E-2</c:v>
                </c:pt>
                <c:pt idx="21">
                  <c:v>2.6787129497543249E-2</c:v>
                </c:pt>
                <c:pt idx="22">
                  <c:v>-6.4267756128221221E-2</c:v>
                </c:pt>
                <c:pt idx="23">
                  <c:v>-9.7775718257645861E-2</c:v>
                </c:pt>
                <c:pt idx="24">
                  <c:v>-9.3682919349892591E-2</c:v>
                </c:pt>
                <c:pt idx="25">
                  <c:v>-7.4560049397962236E-2</c:v>
                </c:pt>
                <c:pt idx="26">
                  <c:v>8.984047019311503E-2</c:v>
                </c:pt>
                <c:pt idx="27">
                  <c:v>0.13576442390001708</c:v>
                </c:pt>
                <c:pt idx="28">
                  <c:v>0.11706986973439348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0-4607-ADAD-82E5BA38A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863936"/>
        <c:axId val="2135856864"/>
      </c:lineChart>
      <c:dateAx>
        <c:axId val="2135863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56864"/>
        <c:crosses val="autoZero"/>
        <c:auto val="1"/>
        <c:lblOffset val="100"/>
        <c:baseTimeUnit val="months"/>
      </c:dateAx>
      <c:valAx>
        <c:axId val="21358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Var% interanual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'5. Tumbes'!$E$18:$E$46</c:f>
              <c:numCache>
                <c:formatCode>m/d/yyyy</c:formatCode>
                <c:ptCount val="29"/>
                <c:pt idx="0">
                  <c:v>41993</c:v>
                </c:pt>
                <c:pt idx="1">
                  <c:v>42083</c:v>
                </c:pt>
                <c:pt idx="2">
                  <c:v>42173</c:v>
                </c:pt>
                <c:pt idx="3">
                  <c:v>42263</c:v>
                </c:pt>
                <c:pt idx="4">
                  <c:v>42353</c:v>
                </c:pt>
                <c:pt idx="5">
                  <c:v>42443</c:v>
                </c:pt>
                <c:pt idx="6">
                  <c:v>42533</c:v>
                </c:pt>
                <c:pt idx="7">
                  <c:v>42623</c:v>
                </c:pt>
                <c:pt idx="8">
                  <c:v>42713</c:v>
                </c:pt>
                <c:pt idx="9">
                  <c:v>42803</c:v>
                </c:pt>
                <c:pt idx="10">
                  <c:v>42893</c:v>
                </c:pt>
                <c:pt idx="11">
                  <c:v>42983</c:v>
                </c:pt>
                <c:pt idx="12">
                  <c:v>43073</c:v>
                </c:pt>
                <c:pt idx="13">
                  <c:v>43189</c:v>
                </c:pt>
                <c:pt idx="14">
                  <c:v>43279</c:v>
                </c:pt>
                <c:pt idx="15">
                  <c:v>43369</c:v>
                </c:pt>
                <c:pt idx="16">
                  <c:v>43459</c:v>
                </c:pt>
                <c:pt idx="17">
                  <c:v>43549</c:v>
                </c:pt>
                <c:pt idx="18">
                  <c:v>43639</c:v>
                </c:pt>
                <c:pt idx="19">
                  <c:v>43729</c:v>
                </c:pt>
                <c:pt idx="20">
                  <c:v>43819</c:v>
                </c:pt>
                <c:pt idx="21">
                  <c:v>43909</c:v>
                </c:pt>
                <c:pt idx="22">
                  <c:v>43999</c:v>
                </c:pt>
                <c:pt idx="23">
                  <c:v>44089</c:v>
                </c:pt>
                <c:pt idx="24">
                  <c:v>44179</c:v>
                </c:pt>
                <c:pt idx="25">
                  <c:v>44269</c:v>
                </c:pt>
                <c:pt idx="26">
                  <c:v>44359</c:v>
                </c:pt>
                <c:pt idx="27">
                  <c:v>44449</c:v>
                </c:pt>
                <c:pt idx="28">
                  <c:v>44539</c:v>
                </c:pt>
              </c:numCache>
            </c:numRef>
          </c:cat>
          <c:val>
            <c:numRef>
              <c:f>'5. Tumbes'!$I$18:$I$46</c:f>
              <c:numCache>
                <c:formatCode>0%</c:formatCode>
                <c:ptCount val="29"/>
                <c:pt idx="0">
                  <c:v>4.682878738087437E-2</c:v>
                </c:pt>
                <c:pt idx="1">
                  <c:v>1.5780998389693934E-2</c:v>
                </c:pt>
                <c:pt idx="2">
                  <c:v>3.1908104658584513E-4</c:v>
                </c:pt>
                <c:pt idx="3">
                  <c:v>-7.3225087551735957E-3</c:v>
                </c:pt>
                <c:pt idx="4">
                  <c:v>-2.5427719353319778E-2</c:v>
                </c:pt>
                <c:pt idx="5">
                  <c:v>-2.6791376030437353E-2</c:v>
                </c:pt>
                <c:pt idx="6">
                  <c:v>-1.8660287081339599E-2</c:v>
                </c:pt>
                <c:pt idx="7">
                  <c:v>-1.0102629890955672E-2</c:v>
                </c:pt>
                <c:pt idx="8">
                  <c:v>-1.336769205991295E-2</c:v>
                </c:pt>
                <c:pt idx="9">
                  <c:v>4.8867893793775874E-3</c:v>
                </c:pt>
                <c:pt idx="10">
                  <c:v>2.2428083861530945E-2</c:v>
                </c:pt>
                <c:pt idx="11">
                  <c:v>3.3047140774340011E-2</c:v>
                </c:pt>
                <c:pt idx="12">
                  <c:v>5.6643813254978692E-2</c:v>
                </c:pt>
                <c:pt idx="13">
                  <c:v>5.9815205057545784E-2</c:v>
                </c:pt>
                <c:pt idx="14">
                  <c:v>4.4031155619138618E-2</c:v>
                </c:pt>
                <c:pt idx="15">
                  <c:v>3.9987454916104781E-2</c:v>
                </c:pt>
                <c:pt idx="16">
                  <c:v>3.9085431793604242E-2</c:v>
                </c:pt>
                <c:pt idx="17">
                  <c:v>4.649739981645773E-2</c:v>
                </c:pt>
                <c:pt idx="18">
                  <c:v>5.4963459196101905E-2</c:v>
                </c:pt>
                <c:pt idx="19">
                  <c:v>6.0615199034981915E-2</c:v>
                </c:pt>
                <c:pt idx="20">
                  <c:v>6.080880166517999E-2</c:v>
                </c:pt>
                <c:pt idx="21">
                  <c:v>2.4115755627009516E-2</c:v>
                </c:pt>
                <c:pt idx="22">
                  <c:v>-3.810073603694597E-2</c:v>
                </c:pt>
                <c:pt idx="23">
                  <c:v>-0.10335513221495596</c:v>
                </c:pt>
                <c:pt idx="24">
                  <c:v>-0.13763139453398743</c:v>
                </c:pt>
                <c:pt idx="25">
                  <c:v>-0.11816754673897523</c:v>
                </c:pt>
                <c:pt idx="26">
                  <c:v>-1.2603150787696915E-2</c:v>
                </c:pt>
                <c:pt idx="27">
                  <c:v>6.7385444743935263E-2</c:v>
                </c:pt>
                <c:pt idx="28">
                  <c:v>0.10368925727287515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B-437A-8080-D863CFDE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863936"/>
        <c:axId val="2135856864"/>
      </c:lineChart>
      <c:dateAx>
        <c:axId val="2135863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56864"/>
        <c:crosses val="autoZero"/>
        <c:auto val="1"/>
        <c:lblOffset val="100"/>
        <c:baseTimeUnit val="months"/>
      </c:dateAx>
      <c:valAx>
        <c:axId val="21358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358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21" name="2 Grupo">
          <a:extLst>
            <a:ext uri="{FF2B5EF4-FFF2-40B4-BE49-F238E27FC236}">
              <a16:creationId xmlns:a16="http://schemas.microsoft.com/office/drawing/2014/main" id="{43FC8706-032C-40BB-9B2F-206B46963BD8}"/>
            </a:ext>
          </a:extLst>
        </xdr:cNvPr>
        <xdr:cNvGrpSpPr/>
      </xdr:nvGrpSpPr>
      <xdr:grpSpPr>
        <a:xfrm>
          <a:off x="5819775" y="1729059"/>
          <a:ext cx="160950" cy="180000"/>
          <a:chOff x="5800725" y="875070"/>
          <a:chExt cx="219075" cy="213952"/>
        </a:xfrm>
      </xdr:grpSpPr>
      <xdr:sp macro="" textlink="">
        <xdr:nvSpPr>
          <xdr:cNvPr id="22" name="3 Elipse">
            <a:extLst>
              <a:ext uri="{FF2B5EF4-FFF2-40B4-BE49-F238E27FC236}">
                <a16:creationId xmlns:a16="http://schemas.microsoft.com/office/drawing/2014/main" id="{4FDE7CD3-36E1-4681-9319-6F77F1609DD9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" name="4 Rectángulo">
            <a:extLst>
              <a:ext uri="{FF2B5EF4-FFF2-40B4-BE49-F238E27FC236}">
                <a16:creationId xmlns:a16="http://schemas.microsoft.com/office/drawing/2014/main" id="{D360BE46-6107-4349-9306-5E4612F4B8C5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24" name="5 Grupo">
          <a:extLst>
            <a:ext uri="{FF2B5EF4-FFF2-40B4-BE49-F238E27FC236}">
              <a16:creationId xmlns:a16="http://schemas.microsoft.com/office/drawing/2014/main" id="{529243CC-9B60-433D-BC59-07B14C6695C7}"/>
            </a:ext>
          </a:extLst>
        </xdr:cNvPr>
        <xdr:cNvGrpSpPr/>
      </xdr:nvGrpSpPr>
      <xdr:grpSpPr>
        <a:xfrm>
          <a:off x="5818933" y="1964448"/>
          <a:ext cx="160950" cy="180000"/>
          <a:chOff x="5804224" y="868252"/>
          <a:chExt cx="219075" cy="220770"/>
        </a:xfrm>
      </xdr:grpSpPr>
      <xdr:sp macro="" textlink="">
        <xdr:nvSpPr>
          <xdr:cNvPr id="25" name="6 Elipse">
            <a:extLst>
              <a:ext uri="{FF2B5EF4-FFF2-40B4-BE49-F238E27FC236}">
                <a16:creationId xmlns:a16="http://schemas.microsoft.com/office/drawing/2014/main" id="{437F835D-1BC6-4126-A343-1C05333D8C7B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6" name="7 Rectángulo">
            <a:extLst>
              <a:ext uri="{FF2B5EF4-FFF2-40B4-BE49-F238E27FC236}">
                <a16:creationId xmlns:a16="http://schemas.microsoft.com/office/drawing/2014/main" id="{F333B0B8-D156-4128-A42E-E91D6EBE90FD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27" name="8 Grupo">
          <a:extLst>
            <a:ext uri="{FF2B5EF4-FFF2-40B4-BE49-F238E27FC236}">
              <a16:creationId xmlns:a16="http://schemas.microsoft.com/office/drawing/2014/main" id="{03789994-BEA9-44DF-ACA4-539BFBD26167}"/>
            </a:ext>
          </a:extLst>
        </xdr:cNvPr>
        <xdr:cNvGrpSpPr/>
      </xdr:nvGrpSpPr>
      <xdr:grpSpPr>
        <a:xfrm>
          <a:off x="5821458" y="2222536"/>
          <a:ext cx="160950" cy="180000"/>
          <a:chOff x="5793726" y="882947"/>
          <a:chExt cx="219075" cy="213359"/>
        </a:xfrm>
      </xdr:grpSpPr>
      <xdr:sp macro="" textlink="">
        <xdr:nvSpPr>
          <xdr:cNvPr id="28" name="9 Elipse">
            <a:extLst>
              <a:ext uri="{FF2B5EF4-FFF2-40B4-BE49-F238E27FC236}">
                <a16:creationId xmlns:a16="http://schemas.microsoft.com/office/drawing/2014/main" id="{EB2AB298-2537-45FB-BC35-4AD05F56A73A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9" name="10 Rectángulo">
            <a:extLst>
              <a:ext uri="{FF2B5EF4-FFF2-40B4-BE49-F238E27FC236}">
                <a16:creationId xmlns:a16="http://schemas.microsoft.com/office/drawing/2014/main" id="{E46D390F-4C8A-4FFC-BC18-43A8BE6AF16E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30" name="11 Grupo">
          <a:extLst>
            <a:ext uri="{FF2B5EF4-FFF2-40B4-BE49-F238E27FC236}">
              <a16:creationId xmlns:a16="http://schemas.microsoft.com/office/drawing/2014/main" id="{E48EFA35-EDE4-4468-9E5C-5C7CFABAA422}"/>
            </a:ext>
          </a:extLst>
        </xdr:cNvPr>
        <xdr:cNvGrpSpPr/>
      </xdr:nvGrpSpPr>
      <xdr:grpSpPr>
        <a:xfrm>
          <a:off x="5819775" y="2469822"/>
          <a:ext cx="160950" cy="180000"/>
          <a:chOff x="5793725" y="876167"/>
          <a:chExt cx="219075" cy="213359"/>
        </a:xfrm>
      </xdr:grpSpPr>
      <xdr:sp macro="" textlink="">
        <xdr:nvSpPr>
          <xdr:cNvPr id="31" name="12 Elipse">
            <a:extLst>
              <a:ext uri="{FF2B5EF4-FFF2-40B4-BE49-F238E27FC236}">
                <a16:creationId xmlns:a16="http://schemas.microsoft.com/office/drawing/2014/main" id="{DD94B670-D462-4C8D-8C68-080BCB54C5F5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32" name="13 Rectángulo">
            <a:extLst>
              <a:ext uri="{FF2B5EF4-FFF2-40B4-BE49-F238E27FC236}">
                <a16:creationId xmlns:a16="http://schemas.microsoft.com/office/drawing/2014/main" id="{ADACB418-44D0-484B-8979-D422A0ACD6B7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162944</xdr:colOff>
      <xdr:row>12</xdr:row>
      <xdr:rowOff>180000</xdr:rowOff>
    </xdr:to>
    <xdr:sp macro="" textlink="">
      <xdr:nvSpPr>
        <xdr:cNvPr id="17" name="13 Rectángulo">
          <a:extLst>
            <a:ext uri="{FF2B5EF4-FFF2-40B4-BE49-F238E27FC236}">
              <a16:creationId xmlns:a16="http://schemas.microsoft.com/office/drawing/2014/main" id="{FA4EEF5E-CD25-41F8-8131-59F4A48E22B5}"/>
            </a:ext>
          </a:extLst>
        </xdr:cNvPr>
        <xdr:cNvSpPr/>
      </xdr:nvSpPr>
      <xdr:spPr>
        <a:xfrm>
          <a:off x="5925436" y="2674753"/>
          <a:ext cx="162944" cy="180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>
              <a:solidFill>
                <a:schemeClr val="bg1"/>
              </a:solidFill>
            </a:rPr>
            <a:t>4</a:t>
          </a:r>
        </a:p>
      </xdr:txBody>
    </xdr:sp>
    <xdr:clientData/>
  </xdr:twoCellAnchor>
  <xdr:twoCellAnchor>
    <xdr:from>
      <xdr:col>9</xdr:col>
      <xdr:colOff>513242</xdr:colOff>
      <xdr:row>12</xdr:row>
      <xdr:rowOff>10600</xdr:rowOff>
    </xdr:from>
    <xdr:to>
      <xdr:col>10</xdr:col>
      <xdr:colOff>83642</xdr:colOff>
      <xdr:row>12</xdr:row>
      <xdr:rowOff>190600</xdr:rowOff>
    </xdr:to>
    <xdr:grpSp>
      <xdr:nvGrpSpPr>
        <xdr:cNvPr id="18" name="11 Grupo">
          <a:extLst>
            <a:ext uri="{FF2B5EF4-FFF2-40B4-BE49-F238E27FC236}">
              <a16:creationId xmlns:a16="http://schemas.microsoft.com/office/drawing/2014/main" id="{A3EAF5B8-FAAF-4F54-81CC-4A04B8AE45C6}"/>
            </a:ext>
          </a:extLst>
        </xdr:cNvPr>
        <xdr:cNvGrpSpPr/>
      </xdr:nvGrpSpPr>
      <xdr:grpSpPr>
        <a:xfrm>
          <a:off x="5828192" y="2696650"/>
          <a:ext cx="160950" cy="180000"/>
          <a:chOff x="5793725" y="876167"/>
          <a:chExt cx="219075" cy="213359"/>
        </a:xfrm>
      </xdr:grpSpPr>
      <xdr:sp macro="" textlink="">
        <xdr:nvSpPr>
          <xdr:cNvPr id="19" name="12 Elipse">
            <a:extLst>
              <a:ext uri="{FF2B5EF4-FFF2-40B4-BE49-F238E27FC236}">
                <a16:creationId xmlns:a16="http://schemas.microsoft.com/office/drawing/2014/main" id="{D2571F07-1284-4EBB-BB75-DA74EB82B51D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3 Rectángulo">
            <a:extLst>
              <a:ext uri="{FF2B5EF4-FFF2-40B4-BE49-F238E27FC236}">
                <a16:creationId xmlns:a16="http://schemas.microsoft.com/office/drawing/2014/main" id="{1C0FEC5F-3F2D-4083-9D18-18CE2888E2C8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1</xdr:row>
      <xdr:rowOff>104775</xdr:rowOff>
    </xdr:from>
    <xdr:to>
      <xdr:col>21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2</xdr:col>
      <xdr:colOff>112395</xdr:colOff>
      <xdr:row>4</xdr:row>
      <xdr:rowOff>122591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152400</xdr:colOff>
      <xdr:row>50</xdr:row>
      <xdr:rowOff>10082</xdr:rowOff>
    </xdr:from>
    <xdr:to>
      <xdr:col>22</xdr:col>
      <xdr:colOff>0</xdr:colOff>
      <xdr:row>72</xdr:row>
      <xdr:rowOff>8962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2E19827-C24A-4160-9A0B-1962A4124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968188</xdr:colOff>
      <xdr:row>26</xdr:row>
      <xdr:rowOff>116541</xdr:rowOff>
    </xdr:from>
    <xdr:to>
      <xdr:col>17</xdr:col>
      <xdr:colOff>676834</xdr:colOff>
      <xdr:row>45</xdr:row>
      <xdr:rowOff>85164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A21573-E60D-46C6-8B20-36D42C68C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425824</xdr:colOff>
      <xdr:row>9</xdr:row>
      <xdr:rowOff>98612</xdr:rowOff>
    </xdr:from>
    <xdr:to>
      <xdr:col>15</xdr:col>
      <xdr:colOff>762000</xdr:colOff>
      <xdr:row>28</xdr:row>
      <xdr:rowOff>67235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5B97F40-77D7-41C6-9E13-B5F6648D2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314325</xdr:colOff>
      <xdr:row>10</xdr:row>
      <xdr:rowOff>0</xdr:rowOff>
    </xdr:from>
    <xdr:to>
      <xdr:col>15</xdr:col>
      <xdr:colOff>705970</xdr:colOff>
      <xdr:row>28</xdr:row>
      <xdr:rowOff>121023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B47AE9-F37A-4ABD-8DD9-F27B4B9B4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286871</xdr:colOff>
      <xdr:row>8</xdr:row>
      <xdr:rowOff>125506</xdr:rowOff>
    </xdr:from>
    <xdr:to>
      <xdr:col>16</xdr:col>
      <xdr:colOff>318247</xdr:colOff>
      <xdr:row>27</xdr:row>
      <xdr:rowOff>94129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328F01-DD5E-46AD-BBE2-1D1BA00B7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367553</xdr:colOff>
      <xdr:row>9</xdr:row>
      <xdr:rowOff>134471</xdr:rowOff>
    </xdr:from>
    <xdr:to>
      <xdr:col>16</xdr:col>
      <xdr:colOff>291352</xdr:colOff>
      <xdr:row>28</xdr:row>
      <xdr:rowOff>103094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FCE874-AF72-4E0C-9675-8D9D92DFB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285E01F5-DCE4-4710-BFB5-46B922162B5B}"/>
            </a:ext>
          </a:extLst>
        </xdr:cNvPr>
        <xdr:cNvSpPr/>
      </xdr:nvSpPr>
      <xdr:spPr>
        <a:xfrm>
          <a:off x="13249275" y="219075"/>
          <a:ext cx="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607D74B3-B98F-4DFA-A141-EECDD8F6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188259</xdr:colOff>
      <xdr:row>9</xdr:row>
      <xdr:rowOff>0</xdr:rowOff>
    </xdr:from>
    <xdr:to>
      <xdr:col>16</xdr:col>
      <xdr:colOff>291353</xdr:colOff>
      <xdr:row>27</xdr:row>
      <xdr:rowOff>121023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F6CD40-8E07-4414-BA7E-09C3E7E71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SALUD/03.%20Carpeta%20de%20trabajo/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tabSelected="1" workbookViewId="0">
      <selection activeCell="O15" sqref="O15"/>
    </sheetView>
  </sheetViews>
  <sheetFormatPr baseColWidth="10" defaultColWidth="0" defaultRowHeight="15" zeroHeight="1" x14ac:dyDescent="0.25"/>
  <cols>
    <col min="1" max="15" width="8.85546875" style="14" customWidth="1"/>
    <col min="16" max="16" width="40.7109375" style="14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23.25" customHeight="1" x14ac:dyDescent="0.2">
      <c r="A2" s="8"/>
      <c r="B2" s="9"/>
      <c r="C2" s="9"/>
      <c r="D2" s="9"/>
      <c r="E2" s="8"/>
      <c r="F2" s="8"/>
      <c r="G2" s="86" t="s">
        <v>0</v>
      </c>
      <c r="H2" s="86"/>
      <c r="I2" s="86"/>
      <c r="J2" s="86"/>
      <c r="K2" s="86"/>
      <c r="L2" s="86"/>
      <c r="M2" s="86"/>
      <c r="N2" s="86"/>
      <c r="O2" s="86"/>
      <c r="P2" s="86"/>
      <c r="Q2" s="1"/>
      <c r="S2" s="1"/>
    </row>
    <row r="3" spans="1:19" s="2" customFormat="1" ht="18.75" customHeight="1" x14ac:dyDescent="0.2">
      <c r="A3" s="7"/>
      <c r="B3" s="10"/>
      <c r="C3" s="10"/>
      <c r="D3" s="10"/>
      <c r="E3" s="10"/>
      <c r="F3" s="10"/>
      <c r="G3" s="87" t="s">
        <v>67</v>
      </c>
      <c r="H3" s="87"/>
      <c r="I3" s="87"/>
      <c r="J3" s="87"/>
      <c r="K3" s="87"/>
      <c r="L3" s="87"/>
      <c r="M3" s="87"/>
      <c r="N3" s="87"/>
      <c r="O3" s="87"/>
      <c r="P3" s="87"/>
      <c r="Q3" s="1"/>
      <c r="S3" s="1"/>
    </row>
    <row r="4" spans="1:19" s="2" customFormat="1" ht="12.75" x14ac:dyDescent="0.2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S5" s="1"/>
    </row>
    <row r="6" spans="1:19" s="2" customFormat="1" ht="1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S6" s="1"/>
    </row>
    <row r="7" spans="1:19" s="2" customFormat="1" ht="1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s="1"/>
    </row>
    <row r="8" spans="1:19" s="2" customFormat="1" ht="1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S8" s="1"/>
    </row>
    <row r="9" spans="1:19" s="2" customFormat="1" ht="21.75" customHeight="1" x14ac:dyDescent="0.2">
      <c r="A9" s="7"/>
      <c r="B9" s="7"/>
      <c r="C9" s="7"/>
      <c r="D9" s="7"/>
      <c r="E9" s="7"/>
      <c r="F9" s="7"/>
      <c r="G9" s="88" t="s">
        <v>64</v>
      </c>
      <c r="H9" s="88"/>
      <c r="I9" s="88"/>
      <c r="J9" s="88"/>
      <c r="K9" s="88"/>
      <c r="L9" s="88"/>
      <c r="M9" s="88"/>
      <c r="N9" s="88"/>
      <c r="O9" s="88"/>
      <c r="P9" s="88"/>
      <c r="Q9" s="3"/>
      <c r="R9" s="4"/>
      <c r="S9" s="1"/>
    </row>
    <row r="10" spans="1:19" s="2" customFormat="1" ht="20.25" customHeight="1" x14ac:dyDescent="0.2">
      <c r="A10" s="7"/>
      <c r="B10" s="7"/>
      <c r="C10" s="7"/>
      <c r="D10" s="7"/>
      <c r="E10" s="7"/>
      <c r="F10" s="7"/>
      <c r="G10" s="87" t="s">
        <v>46</v>
      </c>
      <c r="H10" s="87"/>
      <c r="I10" s="87"/>
      <c r="J10" s="87"/>
      <c r="K10" s="87"/>
      <c r="L10" s="87"/>
      <c r="M10" s="87"/>
      <c r="N10" s="87"/>
      <c r="O10" s="87"/>
      <c r="P10" s="87"/>
      <c r="Q10" s="5"/>
      <c r="R10" s="6"/>
      <c r="S10" s="1"/>
    </row>
    <row r="11" spans="1:19" s="2" customFormat="1" ht="15" customHeight="1" x14ac:dyDescent="0.2">
      <c r="A11" s="7"/>
      <c r="B11" s="7"/>
      <c r="C11" s="7"/>
      <c r="D11" s="7"/>
      <c r="E11" s="7"/>
      <c r="F11" s="7"/>
      <c r="G11" s="89" t="s">
        <v>68</v>
      </c>
      <c r="H11" s="89"/>
      <c r="I11" s="89"/>
      <c r="J11" s="89"/>
      <c r="K11" s="89"/>
      <c r="L11" s="89"/>
      <c r="M11" s="89"/>
      <c r="N11" s="89"/>
      <c r="O11" s="89"/>
      <c r="P11" s="89"/>
      <c r="Q11" s="1"/>
      <c r="S11" s="1"/>
    </row>
    <row r="12" spans="1:19" s="2" customFormat="1" ht="14.25" x14ac:dyDescent="0.2">
      <c r="A12" s="7"/>
      <c r="B12" s="7"/>
      <c r="C12" s="7"/>
      <c r="D12" s="7"/>
      <c r="E12" s="7"/>
      <c r="F12" s="7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"/>
      <c r="S12" s="1"/>
    </row>
    <row r="13" spans="1:19" s="2" customFormat="1" ht="1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  <c r="S13" s="1"/>
    </row>
    <row r="14" spans="1:19" s="2" customFormat="1" ht="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  <c r="S14" s="1"/>
    </row>
    <row r="15" spans="1:19" s="2" customFormat="1" ht="1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  <c r="S15" s="1"/>
    </row>
    <row r="16" spans="1:19" s="2" customFormat="1" ht="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  <c r="S16" s="1"/>
    </row>
    <row r="17" spans="1:19" s="2" customFormat="1" ht="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1"/>
      <c r="S17" s="1"/>
    </row>
    <row r="18" spans="1:19" s="2" customFormat="1" ht="1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S18" s="1"/>
    </row>
    <row r="19" spans="1:19" s="2" customFormat="1" ht="15" customHeight="1" x14ac:dyDescent="0.2">
      <c r="A19" s="7"/>
      <c r="B19" s="7"/>
      <c r="C19" s="7"/>
      <c r="D19" s="7"/>
      <c r="E19" s="7"/>
      <c r="F19" s="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"/>
      <c r="S19" s="1"/>
    </row>
    <row r="20" spans="1:19" s="2" customFormat="1" ht="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showGridLines="0" topLeftCell="B1" zoomScaleNormal="100" workbookViewId="0">
      <selection activeCell="P6" sqref="P6"/>
    </sheetView>
  </sheetViews>
  <sheetFormatPr baseColWidth="10" defaultColWidth="0" defaultRowHeight="0" customHeight="1" zeroHeight="1" x14ac:dyDescent="0.25"/>
  <cols>
    <col min="1" max="15" width="8.85546875" style="14" customWidth="1"/>
    <col min="16" max="16" width="40.7109375" style="14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9" customHeight="1" x14ac:dyDescent="0.2">
      <c r="A2" s="8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  <c r="S2" s="1"/>
    </row>
    <row r="3" spans="1:19" s="2" customFormat="1" ht="18" x14ac:dyDescent="0.2">
      <c r="A3" s="7"/>
      <c r="B3" s="10"/>
      <c r="C3" s="10"/>
      <c r="D3" s="10"/>
      <c r="E3" s="10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"/>
      <c r="S3" s="1"/>
    </row>
    <row r="4" spans="1:19" s="2" customFormat="1" ht="12.75" x14ac:dyDescent="0.2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2" x14ac:dyDescent="0.2">
      <c r="A5" s="7"/>
      <c r="B5" s="7"/>
      <c r="C5" s="7"/>
      <c r="D5" s="7"/>
      <c r="E5" s="7"/>
      <c r="F5" s="7"/>
      <c r="G5" s="7"/>
      <c r="H5" s="7"/>
      <c r="O5" s="7"/>
      <c r="P5" s="7"/>
      <c r="Q5" s="1"/>
      <c r="S5" s="1"/>
    </row>
    <row r="6" spans="1:19" s="2" customFormat="1" ht="23.25" x14ac:dyDescent="0.35">
      <c r="A6" s="7"/>
      <c r="B6" s="7"/>
      <c r="C6" s="7"/>
      <c r="D6" s="7"/>
      <c r="E6" s="7"/>
      <c r="F6" s="7"/>
      <c r="G6" s="7"/>
      <c r="H6" s="7"/>
      <c r="I6" s="19"/>
      <c r="J6" s="19"/>
      <c r="K6" s="19" t="s">
        <v>1</v>
      </c>
      <c r="L6" s="19"/>
      <c r="M6" s="19"/>
      <c r="N6" s="19"/>
      <c r="O6" s="7"/>
      <c r="P6" s="7"/>
      <c r="Q6" s="1"/>
      <c r="S6" s="1"/>
    </row>
    <row r="7" spans="1:19" s="2" customFormat="1" ht="23.25" x14ac:dyDescent="0.35">
      <c r="A7" s="7"/>
      <c r="B7" s="7"/>
      <c r="C7" s="7"/>
      <c r="D7" s="7"/>
      <c r="E7" s="7"/>
      <c r="F7" s="7"/>
      <c r="G7" s="7"/>
      <c r="H7" s="7"/>
      <c r="K7" s="20"/>
      <c r="L7" s="20"/>
      <c r="O7" s="7"/>
      <c r="P7" s="7"/>
      <c r="Q7" s="1"/>
      <c r="S7" s="1"/>
    </row>
    <row r="8" spans="1:19" s="2" customFormat="1" ht="23.25" x14ac:dyDescent="0.35">
      <c r="A8" s="7"/>
      <c r="B8" s="7"/>
      <c r="C8" s="7"/>
      <c r="D8" s="7"/>
      <c r="E8" s="7"/>
      <c r="F8" s="7"/>
      <c r="G8" s="7"/>
      <c r="H8" s="7"/>
      <c r="K8" s="21" t="s">
        <v>64</v>
      </c>
      <c r="L8" s="22"/>
      <c r="O8" s="7"/>
      <c r="P8" s="7"/>
      <c r="Q8" s="1"/>
      <c r="S8" s="1"/>
    </row>
    <row r="9" spans="1:19" s="2" customFormat="1" ht="20.45" customHeight="1" x14ac:dyDescent="0.25">
      <c r="A9" s="7"/>
      <c r="B9" s="7"/>
      <c r="C9" s="7"/>
      <c r="D9" s="7"/>
      <c r="E9" s="7"/>
      <c r="F9" s="7"/>
      <c r="G9" s="16"/>
      <c r="H9" s="16"/>
      <c r="K9" s="73" t="s">
        <v>48</v>
      </c>
      <c r="L9" s="23"/>
      <c r="O9" s="16"/>
      <c r="P9" s="16"/>
      <c r="Q9" s="3"/>
      <c r="R9" s="4"/>
      <c r="S9" s="1"/>
    </row>
    <row r="10" spans="1:19" s="2" customFormat="1" ht="20.45" customHeight="1" x14ac:dyDescent="0.25">
      <c r="A10" s="7"/>
      <c r="B10" s="7"/>
      <c r="C10" s="7"/>
      <c r="D10" s="7"/>
      <c r="E10" s="7"/>
      <c r="F10" s="7"/>
      <c r="G10" s="15"/>
      <c r="H10" s="15"/>
      <c r="K10" s="73" t="s">
        <v>49</v>
      </c>
      <c r="L10" s="23"/>
      <c r="O10" s="15"/>
      <c r="P10" s="15"/>
      <c r="Q10" s="5"/>
      <c r="R10" s="6"/>
      <c r="S10" s="1"/>
    </row>
    <row r="11" spans="1:19" s="2" customFormat="1" ht="20.45" customHeight="1" x14ac:dyDescent="0.25">
      <c r="A11" s="7"/>
      <c r="B11" s="7"/>
      <c r="C11" s="7"/>
      <c r="D11" s="7"/>
      <c r="E11" s="7"/>
      <c r="F11" s="7"/>
      <c r="G11" s="17"/>
      <c r="H11" s="17"/>
      <c r="I11" s="24"/>
      <c r="J11" s="24"/>
      <c r="K11" s="73" t="s">
        <v>50</v>
      </c>
      <c r="L11" s="23"/>
      <c r="M11" s="24"/>
      <c r="O11" s="17"/>
      <c r="P11" s="17"/>
      <c r="Q11" s="1"/>
      <c r="S11" s="1"/>
    </row>
    <row r="12" spans="1:19" s="2" customFormat="1" ht="20.45" customHeight="1" x14ac:dyDescent="0.25">
      <c r="A12" s="7"/>
      <c r="B12" s="7"/>
      <c r="C12" s="7"/>
      <c r="D12" s="7"/>
      <c r="E12" s="7"/>
      <c r="F12" s="7"/>
      <c r="G12" s="18"/>
      <c r="H12" s="18"/>
      <c r="J12" s="24"/>
      <c r="K12" s="73" t="s">
        <v>51</v>
      </c>
      <c r="L12" s="23"/>
      <c r="M12" s="24"/>
      <c r="O12" s="18"/>
      <c r="P12" s="18"/>
      <c r="Q12" s="1"/>
      <c r="S12" s="1"/>
    </row>
    <row r="13" spans="1:19" s="2" customFormat="1" ht="20.45" customHeight="1" x14ac:dyDescent="0.25">
      <c r="A13" s="7"/>
      <c r="B13" s="7"/>
      <c r="C13" s="7"/>
      <c r="D13" s="7"/>
      <c r="E13" s="7"/>
      <c r="F13" s="7"/>
      <c r="G13" s="7"/>
      <c r="H13" s="7"/>
      <c r="I13" s="24"/>
      <c r="J13" s="24"/>
      <c r="K13" s="73" t="s">
        <v>52</v>
      </c>
      <c r="L13" s="24"/>
      <c r="M13" s="24"/>
      <c r="O13" s="7"/>
      <c r="P13" s="7"/>
      <c r="Q13" s="1"/>
      <c r="S13" s="1"/>
    </row>
    <row r="14" spans="1:19" s="2" customFormat="1" ht="20.45" customHeight="1" x14ac:dyDescent="0.25">
      <c r="A14" s="7"/>
      <c r="B14" s="7"/>
      <c r="C14" s="7"/>
      <c r="D14" s="7"/>
      <c r="E14" s="7"/>
      <c r="F14" s="7"/>
      <c r="G14" s="7"/>
      <c r="H14" s="7"/>
      <c r="I14" s="24"/>
      <c r="J14" s="24"/>
      <c r="K14" s="73"/>
      <c r="L14" s="24"/>
      <c r="M14" s="24"/>
      <c r="O14" s="7"/>
      <c r="P14" s="7"/>
      <c r="Q14" s="1"/>
      <c r="S14" s="1"/>
    </row>
    <row r="15" spans="1:19" s="2" customFormat="1" ht="20.45" customHeight="1" x14ac:dyDescent="0.25">
      <c r="A15" s="7"/>
      <c r="B15" s="7"/>
      <c r="C15" s="7"/>
      <c r="D15" s="7"/>
      <c r="E15" s="7"/>
      <c r="F15" s="7"/>
      <c r="G15" s="7"/>
      <c r="H15" s="7"/>
      <c r="I15" s="24"/>
      <c r="J15" s="24"/>
      <c r="K15" s="73"/>
      <c r="L15" s="24"/>
      <c r="M15" s="24"/>
      <c r="O15" s="7"/>
      <c r="P15" s="7"/>
      <c r="Q15" s="1"/>
      <c r="S15" s="1"/>
    </row>
    <row r="16" spans="1:19" s="2" customFormat="1" ht="20.45" customHeight="1" x14ac:dyDescent="0.25">
      <c r="A16" s="7"/>
      <c r="B16" s="7"/>
      <c r="C16" s="7"/>
      <c r="D16" s="7"/>
      <c r="E16" s="7"/>
      <c r="F16" s="7"/>
      <c r="G16" s="7"/>
      <c r="H16" s="7"/>
      <c r="I16" s="24"/>
      <c r="J16" s="24"/>
      <c r="K16" s="73"/>
      <c r="L16" s="24"/>
      <c r="M16" s="24"/>
      <c r="O16" s="7"/>
      <c r="P16" s="7"/>
      <c r="Q16" s="1"/>
      <c r="S16" s="1"/>
    </row>
    <row r="17" spans="1:19" s="2" customFormat="1" ht="15" x14ac:dyDescent="0.25">
      <c r="A17" s="7"/>
      <c r="B17" s="7"/>
      <c r="C17" s="7"/>
      <c r="D17" s="7"/>
      <c r="E17" s="7"/>
      <c r="F17" s="7"/>
      <c r="G17" s="7"/>
      <c r="H17" s="7"/>
      <c r="I17" s="24"/>
      <c r="J17" s="24"/>
      <c r="K17"/>
      <c r="L17" s="24"/>
      <c r="M17" s="24"/>
      <c r="O17" s="7"/>
      <c r="P17" s="12"/>
      <c r="Q17" s="1"/>
      <c r="S17" s="1"/>
    </row>
    <row r="18" spans="1:19" s="2" customFormat="1" ht="15" x14ac:dyDescent="0.25">
      <c r="A18" s="7"/>
      <c r="B18" s="7"/>
      <c r="C18" s="7"/>
      <c r="D18" s="7"/>
      <c r="E18" s="7"/>
      <c r="F18" s="7"/>
      <c r="G18" s="7"/>
      <c r="H18" s="7"/>
      <c r="I18" s="24"/>
      <c r="J18" s="24"/>
      <c r="K18"/>
      <c r="L18" s="24"/>
      <c r="M18" s="24"/>
      <c r="O18" s="7"/>
      <c r="P18" s="7"/>
      <c r="Q18" s="1"/>
      <c r="S18" s="1"/>
    </row>
    <row r="19" spans="1:19" s="2" customFormat="1" ht="14.25" x14ac:dyDescent="0.2">
      <c r="A19" s="7"/>
      <c r="B19" s="7"/>
      <c r="C19" s="7"/>
      <c r="D19" s="7"/>
      <c r="E19" s="7"/>
      <c r="F19" s="7"/>
      <c r="G19" s="13"/>
      <c r="H19" s="13"/>
      <c r="I19" s="24"/>
      <c r="J19" s="24"/>
      <c r="K19" s="24"/>
      <c r="L19" s="24"/>
      <c r="M19" s="24"/>
      <c r="O19" s="13"/>
      <c r="P19" s="13"/>
      <c r="Q19" s="1"/>
      <c r="S19" s="1"/>
    </row>
    <row r="20" spans="1:19" s="2" customFormat="1" ht="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'C:\juan\SALUD\03. Carpeta de trabajo\[Plantilla_Ejecución presupuestal 2018.xlsx]Tablas'!#REF!</xm:f>
          </x14:formula1>
          <xm:sqref>D2 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9"/>
  <sheetViews>
    <sheetView topLeftCell="B30" zoomScale="85" zoomScaleNormal="85" workbookViewId="0">
      <selection activeCell="Q20" sqref="Q20"/>
    </sheetView>
  </sheetViews>
  <sheetFormatPr baseColWidth="10" defaultColWidth="0" defaultRowHeight="12" x14ac:dyDescent="0.2"/>
  <cols>
    <col min="1" max="1" width="5.140625" style="25" customWidth="1"/>
    <col min="2" max="2" width="4.42578125" style="25" customWidth="1"/>
    <col min="3" max="6" width="10.5703125" style="25" customWidth="1"/>
    <col min="7" max="7" width="15.140625" style="25" customWidth="1"/>
    <col min="8" max="10" width="15.140625" style="25" bestFit="1" customWidth="1"/>
    <col min="11" max="11" width="14.42578125" style="25" customWidth="1"/>
    <col min="12" max="12" width="14.7109375" style="25" bestFit="1" customWidth="1"/>
    <col min="13" max="13" width="15.140625" style="25" customWidth="1"/>
    <col min="14" max="14" width="15.140625" style="25" bestFit="1" customWidth="1"/>
    <col min="15" max="15" width="8.7109375" style="25" hidden="1" customWidth="1"/>
    <col min="16" max="16" width="15.42578125" style="25" customWidth="1"/>
    <col min="17" max="19" width="13.5703125" style="25" customWidth="1"/>
    <col min="20" max="21" width="10.5703125" style="25" customWidth="1"/>
    <col min="22" max="22" width="11.7109375" style="25" customWidth="1"/>
    <col min="23" max="28" width="0" style="25" hidden="1" customWidth="1"/>
    <col min="29" max="16384" width="11.42578125" style="25" hidden="1"/>
  </cols>
  <sheetData>
    <row r="1" spans="2:22" ht="9" customHeight="1" x14ac:dyDescent="0.25">
      <c r="J1" s="26"/>
      <c r="K1" s="26"/>
      <c r="L1" s="26"/>
    </row>
    <row r="2" spans="2:22" ht="18.75" x14ac:dyDescent="0.2">
      <c r="B2" s="90" t="s">
        <v>65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2"/>
      <c r="T2" s="32"/>
      <c r="U2" s="32"/>
    </row>
    <row r="3" spans="2:22" ht="18.7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2"/>
      <c r="T3" s="32"/>
      <c r="U3" s="32"/>
    </row>
    <row r="4" spans="2:22" x14ac:dyDescent="0.2">
      <c r="B4" s="27"/>
      <c r="D4" s="27"/>
      <c r="I4" s="27"/>
      <c r="M4" s="27"/>
    </row>
    <row r="5" spans="2:22" x14ac:dyDescent="0.2">
      <c r="B5" s="27"/>
      <c r="D5" s="27"/>
      <c r="I5" s="27"/>
      <c r="M5" s="27"/>
    </row>
    <row r="7" spans="2:22" ht="15" x14ac:dyDescent="0.25">
      <c r="C7" s="52"/>
      <c r="D7" s="29"/>
      <c r="E7" s="29"/>
      <c r="F7" s="29"/>
      <c r="G7" s="29"/>
      <c r="H7" s="31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x14ac:dyDescent="0.2">
      <c r="G8" s="28" t="s">
        <v>10</v>
      </c>
      <c r="K8" s="28" t="s">
        <v>53</v>
      </c>
    </row>
    <row r="9" spans="2:22" x14ac:dyDescent="0.2">
      <c r="H9" s="28"/>
    </row>
    <row r="10" spans="2:22" x14ac:dyDescent="0.2">
      <c r="D10" s="35" t="s">
        <v>2</v>
      </c>
      <c r="E10" s="35" t="s">
        <v>3</v>
      </c>
      <c r="F10" s="35" t="s">
        <v>8</v>
      </c>
      <c r="G10" s="35" t="s">
        <v>9</v>
      </c>
      <c r="H10" s="35" t="s">
        <v>14</v>
      </c>
      <c r="I10" s="35" t="s">
        <v>15</v>
      </c>
      <c r="J10" s="35" t="s">
        <v>16</v>
      </c>
      <c r="K10" s="35" t="s">
        <v>11</v>
      </c>
    </row>
    <row r="11" spans="2:22" x14ac:dyDescent="0.2">
      <c r="D11" s="33">
        <v>2013</v>
      </c>
      <c r="E11" s="33" t="s">
        <v>4</v>
      </c>
      <c r="F11" s="30">
        <v>41363</v>
      </c>
      <c r="G11" s="37">
        <f>'1. Cajamarca'!F11*$Q$16+'2. La Libertad'!F11*$Q$17+'3. Lambayeque'!F11*$Q$18+'4. Piura'!F11*$Q$19+'5. Tumbes'!F11*$Q$20</f>
        <v>129.66292644533092</v>
      </c>
      <c r="H11" s="34"/>
      <c r="I11" s="34"/>
      <c r="J11" s="34"/>
      <c r="K11" s="37">
        <f>'1. Cajamarca'!J11+'2. La Libertad'!J11+'3. Lambayeque'!J11+'4. Piura'!J11+'5. Tumbes'!J11</f>
        <v>623.06128057079638</v>
      </c>
    </row>
    <row r="12" spans="2:22" x14ac:dyDescent="0.2">
      <c r="D12" s="33">
        <v>2013</v>
      </c>
      <c r="E12" s="33" t="s">
        <v>5</v>
      </c>
      <c r="F12" s="30">
        <v>41453</v>
      </c>
      <c r="G12" s="37">
        <f>'1. Cajamarca'!F12*$Q$16+'2. La Libertad'!F12*$Q$17+'3. Lambayeque'!F12*$Q$18+'4. Piura'!F12*$Q$19+'5. Tumbes'!F12*$Q$20</f>
        <v>143.69258375603263</v>
      </c>
      <c r="H12" s="33"/>
      <c r="I12" s="33"/>
      <c r="J12" s="33"/>
      <c r="K12" s="37">
        <f>'1. Cajamarca'!J12+'2. La Libertad'!J12+'3. Lambayeque'!J12+'4. Piura'!J12+'5. Tumbes'!J12</f>
        <v>592.99968767022085</v>
      </c>
    </row>
    <row r="13" spans="2:22" ht="17.25" x14ac:dyDescent="0.3">
      <c r="D13" s="33">
        <v>2013</v>
      </c>
      <c r="E13" s="33" t="s">
        <v>6</v>
      </c>
      <c r="F13" s="30">
        <v>41543</v>
      </c>
      <c r="G13" s="37">
        <f>'1. Cajamarca'!F13*$Q$16+'2. La Libertad'!F13*$Q$17+'3. Lambayeque'!F13*$Q$18+'4. Piura'!F13*$Q$19+'5. Tumbes'!F13*$Q$20</f>
        <v>137.20217780282198</v>
      </c>
      <c r="H13" s="33"/>
      <c r="I13" s="33"/>
      <c r="J13" s="33"/>
      <c r="K13" s="37">
        <f>'1. Cajamarca'!J13+'2. La Libertad'!J13+'3. Lambayeque'!J13+'4. Piura'!J13+'5. Tumbes'!J13</f>
        <v>487.36752978913182</v>
      </c>
      <c r="M13" s="91" t="s">
        <v>66</v>
      </c>
      <c r="N13" s="91"/>
      <c r="O13" s="91"/>
      <c r="P13" s="91"/>
      <c r="Q13" s="91"/>
      <c r="R13" s="91"/>
      <c r="S13" s="91"/>
    </row>
    <row r="14" spans="2:22" x14ac:dyDescent="0.2">
      <c r="D14" s="33">
        <v>2013</v>
      </c>
      <c r="E14" s="33" t="s">
        <v>7</v>
      </c>
      <c r="F14" s="30">
        <v>41633</v>
      </c>
      <c r="G14" s="37">
        <f>'1. Cajamarca'!F14*$Q$16+'2. La Libertad'!F14*$Q$17+'3. Lambayeque'!F14*$Q$18+'4. Piura'!F14*$Q$19+'5. Tumbes'!F14*$Q$20</f>
        <v>145.83459460822587</v>
      </c>
      <c r="H14" s="33"/>
      <c r="I14" s="37">
        <f>+SUM(G11:G14)</f>
        <v>556.39228261241146</v>
      </c>
      <c r="J14" s="33"/>
      <c r="K14" s="37">
        <f>'1. Cajamarca'!J14+'2. La Libertad'!J14+'3. Lambayeque'!J14+'4. Piura'!J14+'5. Tumbes'!J14</f>
        <v>513.46674314989593</v>
      </c>
      <c r="M14" s="92" t="s">
        <v>42</v>
      </c>
      <c r="N14" s="92"/>
      <c r="O14" s="92"/>
      <c r="P14" s="92"/>
      <c r="Q14" s="92"/>
      <c r="R14" s="92"/>
      <c r="S14" s="92"/>
    </row>
    <row r="15" spans="2:22" ht="34.5" x14ac:dyDescent="0.2">
      <c r="D15" s="33">
        <v>2014</v>
      </c>
      <c r="E15" s="33" t="s">
        <v>4</v>
      </c>
      <c r="F15" s="30">
        <v>41723</v>
      </c>
      <c r="G15" s="37">
        <f>'1. Cajamarca'!F15*$Q$16+'2. La Libertad'!F15*$Q$17+'3. Lambayeque'!F15*$Q$18+'4. Piura'!F15*$Q$19+'5. Tumbes'!F15*$Q$20</f>
        <v>134.67151592470961</v>
      </c>
      <c r="H15" s="54">
        <f>+G15/G11-1</f>
        <v>3.8627768296517928E-2</v>
      </c>
      <c r="I15" s="37">
        <f t="shared" ref="I15:I46" si="0">+SUM(G12:G15)</f>
        <v>561.40087209179012</v>
      </c>
      <c r="J15" s="33"/>
      <c r="K15" s="37">
        <f>'1. Cajamarca'!J15+'2. La Libertad'!J15+'3. Lambayeque'!J15+'4. Piura'!J15+'5. Tumbes'!J15</f>
        <v>602.53773242483396</v>
      </c>
      <c r="M15" s="76" t="s">
        <v>36</v>
      </c>
      <c r="N15" s="76" t="s">
        <v>37</v>
      </c>
      <c r="O15" s="76"/>
      <c r="P15" s="76" t="s">
        <v>45</v>
      </c>
      <c r="Q15" s="77" t="s">
        <v>38</v>
      </c>
      <c r="R15" s="76" t="s">
        <v>43</v>
      </c>
      <c r="S15" s="76" t="s">
        <v>39</v>
      </c>
      <c r="U15" s="65"/>
    </row>
    <row r="16" spans="2:22" ht="17.25" x14ac:dyDescent="0.3">
      <c r="D16" s="33">
        <v>2014</v>
      </c>
      <c r="E16" s="33" t="s">
        <v>5</v>
      </c>
      <c r="F16" s="30">
        <v>41813</v>
      </c>
      <c r="G16" s="37">
        <f>'1. Cajamarca'!F16*$Q$16+'2. La Libertad'!F16*$Q$17+'3. Lambayeque'!F16*$Q$18+'4. Piura'!F16*$Q$19+'5. Tumbes'!F16*$Q$20</f>
        <v>143.89507475620553</v>
      </c>
      <c r="H16" s="54">
        <f t="shared" ref="H16:H46" si="1">+G16/G12-1</f>
        <v>1.4091959019728595E-3</v>
      </c>
      <c r="I16" s="37">
        <f t="shared" si="0"/>
        <v>561.60336309196305</v>
      </c>
      <c r="J16" s="33"/>
      <c r="K16" s="37">
        <f>'1. Cajamarca'!J16+'2. La Libertad'!J16+'3. Lambayeque'!J16+'4. Piura'!J16+'5. Tumbes'!J16</f>
        <v>557.11139177917971</v>
      </c>
      <c r="M16" s="71" t="s">
        <v>48</v>
      </c>
      <c r="N16" s="69">
        <f>+'1. Cajamarca'!M67/1000</f>
        <v>10323.609</v>
      </c>
      <c r="O16" s="69"/>
      <c r="P16" s="70">
        <f>+Q16*S16</f>
        <v>1.6644344606362011E-2</v>
      </c>
      <c r="Q16" s="78">
        <f>+N16/$N$21</f>
        <v>0.16100141369710425</v>
      </c>
      <c r="R16" s="69">
        <f>+N16*(1+S16)</f>
        <v>11390.864881992487</v>
      </c>
      <c r="S16" s="70">
        <f>+'1. Cajamarca'!I46</f>
        <v>0.10338011464716335</v>
      </c>
      <c r="U16" s="66">
        <f>SUM('1. Cajamarca'!$F$11:$F$45)/$V$24</f>
        <v>0.17799759349865066</v>
      </c>
    </row>
    <row r="17" spans="4:22" ht="17.25" x14ac:dyDescent="0.3">
      <c r="D17" s="33">
        <v>2014</v>
      </c>
      <c r="E17" s="33" t="s">
        <v>6</v>
      </c>
      <c r="F17" s="30">
        <v>41903</v>
      </c>
      <c r="G17" s="37">
        <f>'1. Cajamarca'!F17*$Q$16+'2. La Libertad'!F17*$Q$17+'3. Lambayeque'!F17*$Q$18+'4. Piura'!F17*$Q$19+'5. Tumbes'!F17*$Q$20</f>
        <v>142.14954150600227</v>
      </c>
      <c r="H17" s="54">
        <f t="shared" si="1"/>
        <v>3.6058929839221099E-2</v>
      </c>
      <c r="I17" s="37">
        <f t="shared" si="0"/>
        <v>566.55072679514331</v>
      </c>
      <c r="J17" s="33"/>
      <c r="K17" s="37">
        <f>'1. Cajamarca'!J17+'2. La Libertad'!J17+'3. Lambayeque'!J17+'4. Piura'!J17+'5. Tumbes'!J17</f>
        <v>556.72674451647686</v>
      </c>
      <c r="M17" s="71" t="s">
        <v>49</v>
      </c>
      <c r="N17" s="69">
        <f>+'2. La Libertad'!M67/1000</f>
        <v>21228.38</v>
      </c>
      <c r="O17" s="69"/>
      <c r="P17" s="70">
        <f t="shared" ref="P17:P20" si="2">+Q17*S17</f>
        <v>3.4645149673080293E-2</v>
      </c>
      <c r="Q17" s="78">
        <f>+N17/$N$21</f>
        <v>0.33106631513256013</v>
      </c>
      <c r="R17" s="69">
        <f t="shared" ref="R17:R20" si="3">+N17*(1+S17)</f>
        <v>23449.869679862306</v>
      </c>
      <c r="S17" s="70">
        <f>+'2. La Libertad'!I46</f>
        <v>0.10464716006884678</v>
      </c>
      <c r="U17" s="66">
        <f>SUM('2. La Libertad'!$F$11:$F$45)/$V$24</f>
        <v>0.19072092555408371</v>
      </c>
    </row>
    <row r="18" spans="4:22" ht="17.25" x14ac:dyDescent="0.3">
      <c r="D18" s="33">
        <v>2014</v>
      </c>
      <c r="E18" s="33" t="s">
        <v>7</v>
      </c>
      <c r="F18" s="30">
        <v>41993</v>
      </c>
      <c r="G18" s="37">
        <f>'1. Cajamarca'!F18*$Q$16+'2. La Libertad'!F18*$Q$17+'3. Lambayeque'!F18*$Q$18+'4. Piura'!F18*$Q$19+'5. Tumbes'!F18*$Q$20</f>
        <v>149.06544393283025</v>
      </c>
      <c r="H18" s="54">
        <f t="shared" si="1"/>
        <v>2.2154203762720481E-2</v>
      </c>
      <c r="I18" s="37">
        <f t="shared" si="0"/>
        <v>569.78157611974768</v>
      </c>
      <c r="J18" s="55">
        <f>+I18/I14-1</f>
        <v>2.4064484583556478E-2</v>
      </c>
      <c r="K18" s="37">
        <f>'1. Cajamarca'!J18+'2. La Libertad'!J18+'3. Lambayeque'!J18+'4. Piura'!J18+'5. Tumbes'!J18</f>
        <v>707.05633296277995</v>
      </c>
      <c r="M18" s="71" t="s">
        <v>50</v>
      </c>
      <c r="N18" s="69">
        <f>+'3. Lambayeque'!M67/1000</f>
        <v>11355.782999999999</v>
      </c>
      <c r="O18" s="69"/>
      <c r="P18" s="70">
        <f t="shared" si="2"/>
        <v>2.5027723625748038E-2</v>
      </c>
      <c r="Q18" s="78">
        <f>+N18/$N$21</f>
        <v>0.1770986402756578</v>
      </c>
      <c r="R18" s="69">
        <f t="shared" si="3"/>
        <v>12960.59147303847</v>
      </c>
      <c r="S18" s="70">
        <f>+'3. Lambayeque'!I46</f>
        <v>0.14132081187518919</v>
      </c>
      <c r="U18" s="66">
        <f>SUM('3. Lambayeque'!$F$11:$F$45)/$V$24</f>
        <v>0.21728353824021746</v>
      </c>
    </row>
    <row r="19" spans="4:22" ht="17.25" x14ac:dyDescent="0.3">
      <c r="D19" s="33">
        <v>2015</v>
      </c>
      <c r="E19" s="33" t="s">
        <v>4</v>
      </c>
      <c r="F19" s="30">
        <v>42083</v>
      </c>
      <c r="G19" s="37">
        <f>'1. Cajamarca'!F19*$Q$16+'2. La Libertad'!F19*$Q$17+'3. Lambayeque'!F19*$Q$18+'4. Piura'!F19*$Q$19+'5. Tumbes'!F19*$Q$20</f>
        <v>136.03281366147172</v>
      </c>
      <c r="H19" s="54">
        <f t="shared" si="1"/>
        <v>1.0108282567511617E-2</v>
      </c>
      <c r="I19" s="37">
        <f t="shared" si="0"/>
        <v>571.14287385650982</v>
      </c>
      <c r="J19" s="55">
        <f t="shared" ref="J19:J46" si="4">+I19/I15-1</f>
        <v>1.7353022143376418E-2</v>
      </c>
      <c r="K19" s="37">
        <f>'1. Cajamarca'!J19+'2. La Libertad'!J19+'3. Lambayeque'!J19+'4. Piura'!J19+'5. Tumbes'!J19</f>
        <v>812.32719378680304</v>
      </c>
      <c r="M19" s="71" t="s">
        <v>51</v>
      </c>
      <c r="N19" s="69">
        <f>+'4. Piura'!M67/1000</f>
        <v>18695.030999999999</v>
      </c>
      <c r="O19" s="69"/>
      <c r="P19" s="70">
        <f t="shared" si="2"/>
        <v>3.4132607493418836E-2</v>
      </c>
      <c r="Q19" s="78">
        <f>+N19/$N$21</f>
        <v>0.29155757643583641</v>
      </c>
      <c r="R19" s="69">
        <f t="shared" si="3"/>
        <v>20883.655843850447</v>
      </c>
      <c r="S19" s="70">
        <f>+'4. Piura'!I46</f>
        <v>0.11706986973439348</v>
      </c>
      <c r="U19" s="66">
        <f>SUM('4. Piura'!$F$11:$F$45)/$V$24</f>
        <v>0.20049876068976255</v>
      </c>
    </row>
    <row r="20" spans="4:22" ht="17.25" x14ac:dyDescent="0.3">
      <c r="D20" s="33">
        <v>2015</v>
      </c>
      <c r="E20" s="33" t="s">
        <v>5</v>
      </c>
      <c r="F20" s="30">
        <v>42173</v>
      </c>
      <c r="G20" s="37">
        <f>'1. Cajamarca'!F20*$Q$16+'2. La Libertad'!F20*$Q$17+'3. Lambayeque'!F20*$Q$18+'4. Piura'!F20*$Q$19+'5. Tumbes'!F20*$Q$20</f>
        <v>148.14728964658693</v>
      </c>
      <c r="H20" s="54">
        <f t="shared" si="1"/>
        <v>2.9550802191011138E-2</v>
      </c>
      <c r="I20" s="37">
        <f t="shared" si="0"/>
        <v>575.39508874689113</v>
      </c>
      <c r="J20" s="55">
        <f t="shared" si="4"/>
        <v>2.4557768990193241E-2</v>
      </c>
      <c r="K20" s="37">
        <f>'1. Cajamarca'!J20+'2. La Libertad'!J20+'3. Lambayeque'!J20+'4. Piura'!J20+'5. Tumbes'!J20</f>
        <v>812.8626198749663</v>
      </c>
      <c r="M20" s="71" t="s">
        <v>52</v>
      </c>
      <c r="N20" s="69">
        <f>+'5. Tumbes'!M67/1000</f>
        <v>2518.4290000000001</v>
      </c>
      <c r="O20" s="69"/>
      <c r="P20" s="70">
        <f t="shared" si="2"/>
        <v>4.0725049154462546E-3</v>
      </c>
      <c r="Q20" s="78">
        <f>+N20/$N$21</f>
        <v>3.9276054458841338E-2</v>
      </c>
      <c r="R20" s="69">
        <f t="shared" si="3"/>
        <v>2779.5630325044699</v>
      </c>
      <c r="S20" s="70">
        <f>+'5. Tumbes'!I46</f>
        <v>0.10368925727287515</v>
      </c>
      <c r="U20" s="66">
        <f>SUM('5. Tumbes'!$F$11:$F$45)/$V$24</f>
        <v>0.21349918201728577</v>
      </c>
    </row>
    <row r="21" spans="4:22" ht="17.25" x14ac:dyDescent="0.3">
      <c r="D21" s="33">
        <v>2015</v>
      </c>
      <c r="E21" s="33" t="s">
        <v>6</v>
      </c>
      <c r="F21" s="30">
        <v>42263</v>
      </c>
      <c r="G21" s="37">
        <f>'1. Cajamarca'!F21*$Q$16+'2. La Libertad'!F21*$Q$17+'3. Lambayeque'!F21*$Q$18+'4. Piura'!F21*$Q$19+'5. Tumbes'!F21*$Q$20</f>
        <v>143.36237650424431</v>
      </c>
      <c r="H21" s="54">
        <f t="shared" si="1"/>
        <v>8.5321062973027217E-3</v>
      </c>
      <c r="I21" s="37">
        <f t="shared" si="0"/>
        <v>576.60792374513312</v>
      </c>
      <c r="J21" s="55">
        <f t="shared" si="4"/>
        <v>1.7751626596405945E-2</v>
      </c>
      <c r="K21" s="37">
        <f>'1. Cajamarca'!J21+'2. La Libertad'!J21+'3. Lambayeque'!J21+'4. Piura'!J21+'5. Tumbes'!J21</f>
        <v>676.91629483371946</v>
      </c>
      <c r="M21" s="79" t="s">
        <v>47</v>
      </c>
      <c r="N21" s="80">
        <f>SUM(N16:N20)</f>
        <v>64121.232000000004</v>
      </c>
      <c r="O21" s="80"/>
      <c r="P21" s="83">
        <f>SUM(P16:P20)</f>
        <v>0.11452233031405543</v>
      </c>
      <c r="Q21" s="81">
        <f>SUM(Q16:Q20)</f>
        <v>1</v>
      </c>
      <c r="R21" s="82">
        <f>SUM(R16:R20)</f>
        <v>71464.544911248187</v>
      </c>
      <c r="S21" s="83">
        <f>+R21/N21-1</f>
        <v>0.11452233031405545</v>
      </c>
      <c r="U21" s="66"/>
    </row>
    <row r="22" spans="4:22" x14ac:dyDescent="0.2">
      <c r="D22" s="33">
        <v>2015</v>
      </c>
      <c r="E22" s="33" t="s">
        <v>7</v>
      </c>
      <c r="F22" s="30">
        <v>42353</v>
      </c>
      <c r="G22" s="37">
        <f>'1. Cajamarca'!F22*$Q$16+'2. La Libertad'!F22*$Q$17+'3. Lambayeque'!F22*$Q$18+'4. Piura'!F22*$Q$19+'5. Tumbes'!F22*$Q$20</f>
        <v>150.96059321505237</v>
      </c>
      <c r="H22" s="54">
        <f t="shared" si="1"/>
        <v>1.2713538645992895E-2</v>
      </c>
      <c r="I22" s="37">
        <f t="shared" si="0"/>
        <v>578.5030730273553</v>
      </c>
      <c r="J22" s="55">
        <f t="shared" si="4"/>
        <v>1.530673730625276E-2</v>
      </c>
      <c r="K22" s="37">
        <f>'1. Cajamarca'!J22+'2. La Libertad'!J22+'3. Lambayeque'!J22+'4. Piura'!J22+'5. Tumbes'!J22</f>
        <v>779.76671013614464</v>
      </c>
      <c r="M22" s="68" t="s">
        <v>44</v>
      </c>
      <c r="U22" s="66"/>
    </row>
    <row r="23" spans="4:22" x14ac:dyDescent="0.2">
      <c r="D23" s="33">
        <v>2016</v>
      </c>
      <c r="E23" s="33" t="s">
        <v>4</v>
      </c>
      <c r="F23" s="30">
        <v>42443</v>
      </c>
      <c r="G23" s="37">
        <f>'1. Cajamarca'!F23*$Q$16+'2. La Libertad'!F23*$Q$17+'3. Lambayeque'!F23*$Q$18+'4. Piura'!F23*$Q$19+'5. Tumbes'!F23*$Q$20</f>
        <v>135.84104744119702</v>
      </c>
      <c r="H23" s="54">
        <f t="shared" si="1"/>
        <v>-1.4097056078831161E-3</v>
      </c>
      <c r="I23" s="37">
        <f t="shared" si="0"/>
        <v>578.31130680708065</v>
      </c>
      <c r="J23" s="55">
        <f t="shared" si="4"/>
        <v>1.2551032812801566E-2</v>
      </c>
      <c r="K23" s="37">
        <f>'1. Cajamarca'!J23+'2. La Libertad'!J23+'3. Lambayeque'!J23+'4. Piura'!J23+'5. Tumbes'!J23</f>
        <v>835.72787504928226</v>
      </c>
      <c r="M23" s="68" t="s">
        <v>40</v>
      </c>
      <c r="U23" s="66"/>
    </row>
    <row r="24" spans="4:22" x14ac:dyDescent="0.2">
      <c r="D24" s="33">
        <v>2016</v>
      </c>
      <c r="E24" s="33" t="s">
        <v>5</v>
      </c>
      <c r="F24" s="30">
        <v>42533</v>
      </c>
      <c r="G24" s="37">
        <f>'1. Cajamarca'!F24*$Q$16+'2. La Libertad'!F24*$Q$17+'3. Lambayeque'!F24*$Q$18+'4. Piura'!F24*$Q$19+'5. Tumbes'!F24*$Q$20</f>
        <v>147.65828567205318</v>
      </c>
      <c r="H24" s="54">
        <f t="shared" si="1"/>
        <v>-3.3007959558375433E-3</v>
      </c>
      <c r="I24" s="37">
        <f t="shared" si="0"/>
        <v>577.82230283254694</v>
      </c>
      <c r="J24" s="55">
        <f t="shared" si="4"/>
        <v>4.2183434185054658E-3</v>
      </c>
      <c r="K24" s="37">
        <f>'1. Cajamarca'!J24+'2. La Libertad'!J24+'3. Lambayeque'!J24+'4. Piura'!J24+'5. Tumbes'!J24</f>
        <v>807.2277661846897</v>
      </c>
      <c r="M24" s="68" t="s">
        <v>41</v>
      </c>
      <c r="U24" s="67"/>
      <c r="V24" s="25">
        <f>SUM('1. Cajamarca'!$F$11:$F$45)+SUM('2. La Libertad'!$F$11:$F$45)+SUM('3. Lambayeque'!$F$11:$F$45)+SUM('4. Piura'!$F$11:$F$45)+SUM('5. Tumbes'!$F$11:$F$45)</f>
        <v>26345.299999999996</v>
      </c>
    </row>
    <row r="25" spans="4:22" x14ac:dyDescent="0.2">
      <c r="D25" s="33">
        <v>2016</v>
      </c>
      <c r="E25" s="33" t="s">
        <v>6</v>
      </c>
      <c r="F25" s="30">
        <v>42623</v>
      </c>
      <c r="G25" s="37">
        <f>'1. Cajamarca'!F25*$Q$16+'2. La Libertad'!F25*$Q$17+'3. Lambayeque'!F25*$Q$18+'4. Piura'!F25*$Q$19+'5. Tumbes'!F25*$Q$20</f>
        <v>142.81884618966771</v>
      </c>
      <c r="H25" s="54">
        <f t="shared" si="1"/>
        <v>-3.7913037425164609E-3</v>
      </c>
      <c r="I25" s="37">
        <f t="shared" si="0"/>
        <v>577.27877251797031</v>
      </c>
      <c r="J25" s="55">
        <f t="shared" si="4"/>
        <v>1.1634400867750472E-3</v>
      </c>
      <c r="K25" s="37">
        <f>'1. Cajamarca'!J25+'2. La Libertad'!J25+'3. Lambayeque'!J25+'4. Piura'!J25+'5. Tumbes'!J25</f>
        <v>629.06434285075898</v>
      </c>
    </row>
    <row r="26" spans="4:22" x14ac:dyDescent="0.2">
      <c r="D26" s="33">
        <v>2016</v>
      </c>
      <c r="E26" s="33" t="s">
        <v>7</v>
      </c>
      <c r="F26" s="30">
        <v>42713</v>
      </c>
      <c r="G26" s="37">
        <f>'1. Cajamarca'!F26*$Q$16+'2. La Libertad'!F26*$Q$17+'3. Lambayeque'!F26*$Q$18+'4. Piura'!F26*$Q$19+'5. Tumbes'!F26*$Q$20</f>
        <v>155.04826781244626</v>
      </c>
      <c r="H26" s="54">
        <f t="shared" si="1"/>
        <v>2.7077759237278176E-2</v>
      </c>
      <c r="I26" s="37">
        <f t="shared" si="0"/>
        <v>581.36644711536417</v>
      </c>
      <c r="J26" s="55">
        <f t="shared" si="4"/>
        <v>4.9496264091124509E-3</v>
      </c>
      <c r="K26" s="37">
        <f>'1. Cajamarca'!J26+'2. La Libertad'!J26+'3. Lambayeque'!J26+'4. Piura'!J26+'5. Tumbes'!J26</f>
        <v>641.83086135623603</v>
      </c>
    </row>
    <row r="27" spans="4:22" x14ac:dyDescent="0.2">
      <c r="D27" s="33">
        <v>2017</v>
      </c>
      <c r="E27" s="33" t="s">
        <v>4</v>
      </c>
      <c r="F27" s="30">
        <v>42803</v>
      </c>
      <c r="G27" s="37">
        <f>'1. Cajamarca'!F27*$Q$16+'2. La Libertad'!F27*$Q$17+'3. Lambayeque'!F27*$Q$18+'4. Piura'!F27*$Q$19+'5. Tumbes'!F27*$Q$20</f>
        <v>133.62066198915204</v>
      </c>
      <c r="H27" s="54">
        <f t="shared" si="1"/>
        <v>-1.634546769087708E-2</v>
      </c>
      <c r="I27" s="37">
        <f t="shared" si="0"/>
        <v>579.14606166331919</v>
      </c>
      <c r="J27" s="55">
        <f t="shared" si="4"/>
        <v>1.4434351298564518E-3</v>
      </c>
      <c r="K27" s="37">
        <f>'1. Cajamarca'!J27+'2. La Libertad'!J27+'3. Lambayeque'!J27+'4. Piura'!J27+'5. Tumbes'!J27</f>
        <v>222.76866941182112</v>
      </c>
    </row>
    <row r="28" spans="4:22" x14ac:dyDescent="0.2">
      <c r="D28" s="33">
        <v>2017</v>
      </c>
      <c r="E28" s="33" t="s">
        <v>5</v>
      </c>
      <c r="F28" s="30">
        <v>42893</v>
      </c>
      <c r="G28" s="37">
        <f>'1. Cajamarca'!F28*$Q$16+'2. La Libertad'!F28*$Q$17+'3. Lambayeque'!F28*$Q$18+'4. Piura'!F28*$Q$19+'5. Tumbes'!F28*$Q$20</f>
        <v>148.60064313954541</v>
      </c>
      <c r="H28" s="54">
        <f t="shared" si="1"/>
        <v>6.3820154974925103E-3</v>
      </c>
      <c r="I28" s="37">
        <f t="shared" si="0"/>
        <v>580.08841913081142</v>
      </c>
      <c r="J28" s="55">
        <f t="shared" si="4"/>
        <v>3.9218221365906469E-3</v>
      </c>
      <c r="K28" s="37">
        <f>'1. Cajamarca'!J28+'2. La Libertad'!J28+'3. Lambayeque'!J28+'4. Piura'!J28+'5. Tumbes'!J28</f>
        <v>276.7099296727821</v>
      </c>
    </row>
    <row r="29" spans="4:22" x14ac:dyDescent="0.2">
      <c r="D29" s="33">
        <v>2017</v>
      </c>
      <c r="E29" s="33" t="s">
        <v>6</v>
      </c>
      <c r="F29" s="30">
        <v>42983</v>
      </c>
      <c r="G29" s="37">
        <f>'1. Cajamarca'!F29*$Q$16+'2. La Libertad'!F29*$Q$17+'3. Lambayeque'!F29*$Q$18+'4. Piura'!F29*$Q$19+'5. Tumbes'!F29*$Q$20</f>
        <v>148.36533987837291</v>
      </c>
      <c r="H29" s="54">
        <f t="shared" si="1"/>
        <v>3.8835866810877917E-2</v>
      </c>
      <c r="I29" s="37">
        <f t="shared" si="0"/>
        <v>585.63491281951667</v>
      </c>
      <c r="J29" s="55">
        <f t="shared" si="4"/>
        <v>1.4475052088090079E-2</v>
      </c>
      <c r="K29" s="37">
        <f>'1. Cajamarca'!J29+'2. La Libertad'!J29+'3. Lambayeque'!J29+'4. Piura'!J29+'5. Tumbes'!J29</f>
        <v>216.63267631566097</v>
      </c>
    </row>
    <row r="30" spans="4:22" x14ac:dyDescent="0.2">
      <c r="D30" s="33">
        <v>2017</v>
      </c>
      <c r="E30" s="33" t="s">
        <v>7</v>
      </c>
      <c r="F30" s="30">
        <v>43073</v>
      </c>
      <c r="G30" s="37">
        <f>'1. Cajamarca'!F30*$Q$16+'2. La Libertad'!F30*$Q$17+'3. Lambayeque'!F30*$Q$18+'4. Piura'!F30*$Q$19+'5. Tumbes'!F30*$Q$20</f>
        <v>156.63457281669196</v>
      </c>
      <c r="H30" s="54">
        <f t="shared" si="1"/>
        <v>1.023103983441187E-2</v>
      </c>
      <c r="I30" s="37">
        <f t="shared" si="0"/>
        <v>587.22121782376234</v>
      </c>
      <c r="J30" s="55">
        <f t="shared" si="4"/>
        <v>1.0070706242935934E-2</v>
      </c>
      <c r="K30" s="37">
        <f>'1. Cajamarca'!J30+'2. La Libertad'!J30+'3. Lambayeque'!J30+'4. Piura'!J30+'5. Tumbes'!J30</f>
        <v>280.15652364488665</v>
      </c>
    </row>
    <row r="31" spans="4:22" x14ac:dyDescent="0.2">
      <c r="D31" s="33">
        <v>2018</v>
      </c>
      <c r="E31" s="33" t="s">
        <v>4</v>
      </c>
      <c r="F31" s="30">
        <v>43189</v>
      </c>
      <c r="G31" s="37">
        <f>'1. Cajamarca'!F31*$Q$16+'2. La Libertad'!F31*$Q$17+'3. Lambayeque'!F31*$Q$18+'4. Piura'!F31*$Q$19+'5. Tumbes'!F31*$Q$20</f>
        <v>140.88172794465333</v>
      </c>
      <c r="H31" s="54">
        <f t="shared" si="1"/>
        <v>5.4340891950458881E-2</v>
      </c>
      <c r="I31" s="37">
        <f t="shared" si="0"/>
        <v>594.48228377926364</v>
      </c>
      <c r="J31" s="55">
        <f t="shared" si="4"/>
        <v>2.6480750075202897E-2</v>
      </c>
      <c r="K31" s="37">
        <f>'1. Cajamarca'!J31+'2. La Libertad'!J31+'3. Lambayeque'!J31+'4. Piura'!J31+'5. Tumbes'!J31</f>
        <v>265.32556104013929</v>
      </c>
    </row>
    <row r="32" spans="4:22" x14ac:dyDescent="0.2">
      <c r="D32" s="33">
        <v>2018</v>
      </c>
      <c r="E32" s="33" t="s">
        <v>5</v>
      </c>
      <c r="F32" s="30">
        <v>43279</v>
      </c>
      <c r="G32" s="37">
        <f>'1. Cajamarca'!F32*$Q$16+'2. La Libertad'!F32*$Q$17+'3. Lambayeque'!F32*$Q$18+'4. Piura'!F32*$Q$19+'5. Tumbes'!F32*$Q$20</f>
        <v>158.68425300530717</v>
      </c>
      <c r="H32" s="54">
        <f t="shared" si="1"/>
        <v>6.7857107834268238E-2</v>
      </c>
      <c r="I32" s="37">
        <f t="shared" si="0"/>
        <v>604.56589364502531</v>
      </c>
      <c r="J32" s="55">
        <f t="shared" si="4"/>
        <v>4.2196109604963894E-2</v>
      </c>
      <c r="K32" s="37">
        <f>'1. Cajamarca'!J32+'2. La Libertad'!J32+'3. Lambayeque'!J32+'4. Piura'!J32+'5. Tumbes'!J32</f>
        <v>224.26478976717937</v>
      </c>
    </row>
    <row r="33" spans="4:11" x14ac:dyDescent="0.2">
      <c r="D33" s="33">
        <v>2018</v>
      </c>
      <c r="E33" s="33" t="s">
        <v>6</v>
      </c>
      <c r="F33" s="30">
        <v>43369</v>
      </c>
      <c r="G33" s="37">
        <f>'1. Cajamarca'!F33*$Q$16+'2. La Libertad'!F33*$Q$17+'3. Lambayeque'!F33*$Q$18+'4. Piura'!F33*$Q$19+'5. Tumbes'!F33*$Q$20</f>
        <v>152.17711869135641</v>
      </c>
      <c r="H33" s="54">
        <f t="shared" si="1"/>
        <v>2.5691841612794031E-2</v>
      </c>
      <c r="I33" s="37">
        <f t="shared" si="0"/>
        <v>608.37767245800887</v>
      </c>
      <c r="J33" s="55">
        <f t="shared" si="4"/>
        <v>3.8834364449001235E-2</v>
      </c>
      <c r="K33" s="37">
        <f>'1. Cajamarca'!J33+'2. La Libertad'!J33+'3. Lambayeque'!J33+'4. Piura'!J33+'5. Tumbes'!J33</f>
        <v>216.99327249874648</v>
      </c>
    </row>
    <row r="34" spans="4:11" x14ac:dyDescent="0.2">
      <c r="D34" s="33">
        <v>2018</v>
      </c>
      <c r="E34" s="33" t="s">
        <v>7</v>
      </c>
      <c r="F34" s="30">
        <v>43459</v>
      </c>
      <c r="G34" s="37">
        <f>'1. Cajamarca'!F34*$Q$16+'2. La Libertad'!F34*$Q$17+'3. Lambayeque'!F34*$Q$18+'4. Piura'!F34*$Q$19+'5. Tumbes'!F34*$Q$20</f>
        <v>165.0257409386644</v>
      </c>
      <c r="H34" s="54">
        <f t="shared" si="1"/>
        <v>5.3571621967472893E-2</v>
      </c>
      <c r="I34" s="37">
        <f t="shared" si="0"/>
        <v>616.76884057998132</v>
      </c>
      <c r="J34" s="58">
        <f t="shared" si="4"/>
        <v>5.0317702867962222E-2</v>
      </c>
      <c r="K34" s="37">
        <f>'1. Cajamarca'!J34+'2. La Libertad'!J34+'3. Lambayeque'!J34+'4. Piura'!J34+'5. Tumbes'!J34</f>
        <v>301.26251664241863</v>
      </c>
    </row>
    <row r="35" spans="4:11" x14ac:dyDescent="0.2">
      <c r="D35" s="33">
        <v>2019</v>
      </c>
      <c r="E35" s="33" t="s">
        <v>4</v>
      </c>
      <c r="F35" s="30">
        <v>43549</v>
      </c>
      <c r="G35" s="37">
        <f>'1. Cajamarca'!F35*$Q$16+'2. La Libertad'!F35*$Q$17+'3. Lambayeque'!F35*$Q$18+'4. Piura'!F35*$Q$19+'5. Tumbes'!F35*$Q$20</f>
        <v>146.33131354525437</v>
      </c>
      <c r="H35" s="54">
        <f t="shared" si="1"/>
        <v>3.8681990064332261E-2</v>
      </c>
      <c r="I35" s="37">
        <f t="shared" si="0"/>
        <v>622.21842618058236</v>
      </c>
      <c r="J35" s="55">
        <f t="shared" si="4"/>
        <v>4.6655961259254974E-2</v>
      </c>
      <c r="K35" s="37">
        <f>'1. Cajamarca'!J35+'2. La Libertad'!J35+'3. Lambayeque'!J35+'4. Piura'!J35+'5. Tumbes'!J35</f>
        <v>307.78268263924559</v>
      </c>
    </row>
    <row r="36" spans="4:11" x14ac:dyDescent="0.2">
      <c r="D36" s="33">
        <v>2019</v>
      </c>
      <c r="E36" s="33" t="s">
        <v>5</v>
      </c>
      <c r="F36" s="30">
        <v>43639</v>
      </c>
      <c r="G36" s="37">
        <f>'1. Cajamarca'!F36*$Q$16+'2. La Libertad'!F36*$Q$17+'3. Lambayeque'!F36*$Q$18+'4. Piura'!F36*$Q$19+'5. Tumbes'!F36*$Q$20</f>
        <v>162.47699168818215</v>
      </c>
      <c r="H36" s="54">
        <f t="shared" si="1"/>
        <v>2.3901166064336232E-2</v>
      </c>
      <c r="I36" s="37">
        <f t="shared" si="0"/>
        <v>626.01116486345734</v>
      </c>
      <c r="J36" s="55">
        <f t="shared" si="4"/>
        <v>3.5472181682520976E-2</v>
      </c>
      <c r="K36" s="37">
        <f>'1. Cajamarca'!J36+'2. La Libertad'!J36+'3. Lambayeque'!J36+'4. Piura'!J36+'5. Tumbes'!J36</f>
        <v>278.2048271915358</v>
      </c>
    </row>
    <row r="37" spans="4:11" x14ac:dyDescent="0.2">
      <c r="D37" s="33">
        <v>2019</v>
      </c>
      <c r="E37" s="33" t="s">
        <v>6</v>
      </c>
      <c r="F37" s="30">
        <v>43729</v>
      </c>
      <c r="G37" s="37">
        <f>'1. Cajamarca'!F37*$Q$16+'2. La Libertad'!F37*$Q$17+'3. Lambayeque'!F37*$Q$18+'4. Piura'!F37*$Q$19+'5. Tumbes'!F37*$Q$20</f>
        <v>158.64189969088551</v>
      </c>
      <c r="H37" s="54">
        <f t="shared" si="1"/>
        <v>4.2481951656877293E-2</v>
      </c>
      <c r="I37" s="37">
        <f t="shared" si="0"/>
        <v>632.47594586298646</v>
      </c>
      <c r="J37" s="55">
        <f t="shared" si="4"/>
        <v>3.9610713042137258E-2</v>
      </c>
      <c r="K37" s="37">
        <f>'1. Cajamarca'!J37+'2. La Libertad'!J37+'3. Lambayeque'!J37+'4. Piura'!J37+'5. Tumbes'!J37</f>
        <v>228.3348360308259</v>
      </c>
    </row>
    <row r="38" spans="4:11" x14ac:dyDescent="0.2">
      <c r="D38" s="33">
        <v>2019</v>
      </c>
      <c r="E38" s="33" t="s">
        <v>7</v>
      </c>
      <c r="F38" s="30">
        <v>43819</v>
      </c>
      <c r="G38" s="37">
        <f>'1. Cajamarca'!F38*$Q$16+'2. La Libertad'!F38*$Q$17+'3. Lambayeque'!F38*$Q$18+'4. Piura'!F38*$Q$19+'5. Tumbes'!F38*$Q$20</f>
        <v>171.13105147761354</v>
      </c>
      <c r="H38" s="54">
        <f t="shared" si="1"/>
        <v>3.6996110450540742E-2</v>
      </c>
      <c r="I38" s="37">
        <f t="shared" si="0"/>
        <v>638.58125640193555</v>
      </c>
      <c r="J38" s="58">
        <f t="shared" si="4"/>
        <v>3.5365625477193019E-2</v>
      </c>
      <c r="K38" s="37">
        <f>'1. Cajamarca'!J38+'2. La Libertad'!J38+'3. Lambayeque'!J38+'4. Piura'!J38+'5. Tumbes'!J38</f>
        <v>326.73511319102556</v>
      </c>
    </row>
    <row r="39" spans="4:11" x14ac:dyDescent="0.2">
      <c r="D39" s="33">
        <v>2020</v>
      </c>
      <c r="E39" s="33" t="s">
        <v>4</v>
      </c>
      <c r="F39" s="30">
        <v>43909</v>
      </c>
      <c r="G39" s="37">
        <f>'1. Cajamarca'!F39*$Q$16+'2. La Libertad'!F39*$Q$17+'3. Lambayeque'!F39*$Q$18+'4. Piura'!F39*$Q$19+'5. Tumbes'!F39*$Q$20</f>
        <v>142.4801404127731</v>
      </c>
      <c r="H39" s="54">
        <f t="shared" si="1"/>
        <v>-2.6318175099892538E-2</v>
      </c>
      <c r="I39" s="37">
        <f t="shared" si="0"/>
        <v>634.73008326945433</v>
      </c>
      <c r="J39" s="55">
        <f t="shared" si="4"/>
        <v>2.0108142996782208E-2</v>
      </c>
      <c r="K39" s="37">
        <f>'1. Cajamarca'!J39+'2. La Libertad'!J39+'3. Lambayeque'!J39+'4. Piura'!J39+'5. Tumbes'!J39</f>
        <v>280.79071358187036</v>
      </c>
    </row>
    <row r="40" spans="4:11" x14ac:dyDescent="0.2">
      <c r="D40" s="33">
        <v>2020</v>
      </c>
      <c r="E40" s="33" t="s">
        <v>5</v>
      </c>
      <c r="F40" s="30">
        <v>43999</v>
      </c>
      <c r="G40" s="37">
        <f>'1. Cajamarca'!F40*$Q$16+'2. La Libertad'!F40*$Q$17+'3. Lambayeque'!F40*$Q$18+'4. Piura'!F40*$Q$19+'5. Tumbes'!F40*$Q$20</f>
        <v>122.17905240186278</v>
      </c>
      <c r="H40" s="54">
        <f t="shared" si="1"/>
        <v>-0.24802243608533325</v>
      </c>
      <c r="I40" s="37">
        <f t="shared" si="0"/>
        <v>594.43214398313489</v>
      </c>
      <c r="J40" s="55">
        <f t="shared" si="4"/>
        <v>-5.0444820560365478E-2</v>
      </c>
      <c r="K40" s="37">
        <f>'1. Cajamarca'!J40+'2. La Libertad'!J40+'3. Lambayeque'!J40+'4. Piura'!J40+'5. Tumbes'!J40</f>
        <v>270.92990309431786</v>
      </c>
    </row>
    <row r="41" spans="4:11" x14ac:dyDescent="0.2">
      <c r="D41" s="33">
        <v>2020</v>
      </c>
      <c r="E41" s="33" t="s">
        <v>6</v>
      </c>
      <c r="F41" s="30">
        <v>44089</v>
      </c>
      <c r="G41" s="37">
        <f>'1. Cajamarca'!F41*$Q$16+'2. La Libertad'!F41*$Q$17+'3. Lambayeque'!F41*$Q$18+'4. Piura'!F41*$Q$19+'5. Tumbes'!F41*$Q$20</f>
        <v>146.3314637685065</v>
      </c>
      <c r="H41" s="54">
        <f t="shared" si="1"/>
        <v>-7.7598893775011279E-2</v>
      </c>
      <c r="I41" s="37">
        <f t="shared" si="0"/>
        <v>582.12170806075596</v>
      </c>
      <c r="J41" s="55">
        <f t="shared" si="4"/>
        <v>-7.9614470924304181E-2</v>
      </c>
      <c r="K41" s="37">
        <f>'1. Cajamarca'!J41+'2. La Libertad'!J41+'3. Lambayeque'!J41+'4. Piura'!J41+'5. Tumbes'!J41</f>
        <v>235.75274779705444</v>
      </c>
    </row>
    <row r="42" spans="4:11" x14ac:dyDescent="0.2">
      <c r="D42" s="33">
        <v>2020</v>
      </c>
      <c r="E42" s="33" t="s">
        <v>7</v>
      </c>
      <c r="F42" s="30">
        <v>44179</v>
      </c>
      <c r="G42" s="37">
        <f>'1. Cajamarca'!F42*$Q$16+'2. La Libertad'!F42*$Q$17+'3. Lambayeque'!F42*$Q$18+'4. Piura'!F42*$Q$19+'5. Tumbes'!F42*$Q$20</f>
        <v>176.23624974797738</v>
      </c>
      <c r="H42" s="54">
        <f t="shared" si="1"/>
        <v>2.9832097835451377E-2</v>
      </c>
      <c r="I42" s="37">
        <f t="shared" si="0"/>
        <v>587.22690633111972</v>
      </c>
      <c r="J42" s="58">
        <f t="shared" si="4"/>
        <v>-8.0419444755034264E-2</v>
      </c>
      <c r="K42" s="37">
        <f>'1. Cajamarca'!J42+'2. La Libertad'!J42+'3. Lambayeque'!J42+'4. Piura'!J42+'5. Tumbes'!J42</f>
        <v>334.8060109008677</v>
      </c>
    </row>
    <row r="43" spans="4:11" x14ac:dyDescent="0.2">
      <c r="D43" s="33">
        <v>2021</v>
      </c>
      <c r="E43" s="33" t="s">
        <v>4</v>
      </c>
      <c r="F43" s="30">
        <v>44269</v>
      </c>
      <c r="G43" s="37">
        <f>'1. Cajamarca'!F43*$Q$16+'2. La Libertad'!F43*$Q$17+'3. Lambayeque'!F43*$Q$18+'4. Piura'!F43*$Q$19+'5. Tumbes'!F43*$Q$20</f>
        <v>149.56698213003764</v>
      </c>
      <c r="H43" s="54">
        <f t="shared" si="1"/>
        <v>4.9739154500645144E-2</v>
      </c>
      <c r="I43" s="37">
        <f t="shared" si="0"/>
        <v>594.31374804838435</v>
      </c>
      <c r="J43" s="55">
        <f t="shared" si="4"/>
        <v>-6.3674837992376165E-2</v>
      </c>
      <c r="K43" s="37">
        <f>'1. Cajamarca'!J43+'2. La Libertad'!J43+'3. Lambayeque'!J43+'4. Piura'!J43+'5. Tumbes'!J43</f>
        <v>308.48022594190758</v>
      </c>
    </row>
    <row r="44" spans="4:11" x14ac:dyDescent="0.2">
      <c r="D44" s="33">
        <v>2021</v>
      </c>
      <c r="E44" s="33" t="s">
        <v>5</v>
      </c>
      <c r="F44" s="30">
        <v>44359</v>
      </c>
      <c r="G44" s="37">
        <f>'1. Cajamarca'!F44*$Q$16+'2. La Libertad'!F44*$Q$17+'3. Lambayeque'!F44*$Q$18+'4. Piura'!F44*$Q$19+'5. Tumbes'!F44*$Q$20</f>
        <v>164.14924433298472</v>
      </c>
      <c r="H44" s="54">
        <f t="shared" si="1"/>
        <v>0.34351381113250512</v>
      </c>
      <c r="I44" s="37">
        <f t="shared" si="0"/>
        <v>636.28393997950627</v>
      </c>
      <c r="J44" s="55">
        <f t="shared" si="4"/>
        <v>7.0406347335010278E-2</v>
      </c>
      <c r="K44" s="37">
        <f>'1. Cajamarca'!J44+'2. La Libertad'!J44+'3. Lambayeque'!J44+'4. Piura'!J44+'5. Tumbes'!J44</f>
        <v>303.46957556937969</v>
      </c>
    </row>
    <row r="45" spans="4:11" x14ac:dyDescent="0.2">
      <c r="D45" s="33">
        <v>2021</v>
      </c>
      <c r="E45" s="33" t="s">
        <v>6</v>
      </c>
      <c r="F45" s="30">
        <v>44449</v>
      </c>
      <c r="G45" s="37">
        <f>'1. Cajamarca'!F45*$Q$16+'2. La Libertad'!F45*$Q$17+'3. Lambayeque'!F45*$Q$18+'4. Piura'!F45*$Q$19+'5. Tumbes'!F45*$Q$20</f>
        <v>163.68292008955783</v>
      </c>
      <c r="H45" s="54">
        <f t="shared" si="1"/>
        <v>0.118576387293583</v>
      </c>
      <c r="I45" s="37">
        <f t="shared" si="0"/>
        <v>653.63539630055755</v>
      </c>
      <c r="J45" s="55">
        <f t="shared" si="4"/>
        <v>0.12285006253767428</v>
      </c>
      <c r="K45" s="37">
        <f>'1. Cajamarca'!J45+'2. La Libertad'!J45+'3. Lambayeque'!J45+'4. Piura'!J45+'5. Tumbes'!J45</f>
        <v>270.14478301013969</v>
      </c>
    </row>
    <row r="46" spans="4:11" x14ac:dyDescent="0.2">
      <c r="D46" s="33">
        <v>2021</v>
      </c>
      <c r="E46" s="33" t="s">
        <v>7</v>
      </c>
      <c r="F46" s="30">
        <f>+F45+90</f>
        <v>44539</v>
      </c>
      <c r="G46" s="37">
        <v>173</v>
      </c>
      <c r="H46" s="54">
        <f t="shared" si="1"/>
        <v>-1.836313330886985E-2</v>
      </c>
      <c r="I46" s="37">
        <f t="shared" si="0"/>
        <v>650.39914655258019</v>
      </c>
      <c r="J46" s="58">
        <f t="shared" si="4"/>
        <v>0.10757722362578459</v>
      </c>
      <c r="K46" s="37">
        <f>'1. Cajamarca'!J46+'2. La Libertad'!J46+'3. Lambayeque'!J46+'4. Piura'!J46+'5. Tumbes'!J46</f>
        <v>348.25516910531968</v>
      </c>
    </row>
    <row r="48" spans="4:11" x14ac:dyDescent="0.2">
      <c r="D48" s="28" t="s">
        <v>17</v>
      </c>
    </row>
    <row r="49" spans="3:22" x14ac:dyDescent="0.2">
      <c r="D49" s="28" t="s">
        <v>13</v>
      </c>
    </row>
    <row r="52" spans="3:22" ht="15" x14ac:dyDescent="0.25">
      <c r="C52" s="52" t="s">
        <v>32</v>
      </c>
      <c r="D52" s="29"/>
      <c r="E52" s="29"/>
      <c r="F52" s="29"/>
      <c r="G52" s="29"/>
      <c r="H52" s="31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4" spans="3:22" x14ac:dyDescent="0.2">
      <c r="D54" s="47" t="s">
        <v>18</v>
      </c>
      <c r="E54" s="41"/>
      <c r="F54" s="42"/>
      <c r="G54" s="48">
        <v>2013</v>
      </c>
      <c r="H54" s="48">
        <v>2014</v>
      </c>
      <c r="I54" s="48">
        <v>2015</v>
      </c>
      <c r="J54" s="48">
        <v>2016</v>
      </c>
      <c r="K54" s="48">
        <v>2017</v>
      </c>
      <c r="L54" s="48">
        <v>2018</v>
      </c>
      <c r="M54" s="48">
        <v>2019</v>
      </c>
      <c r="N54" s="48">
        <v>2020</v>
      </c>
    </row>
    <row r="55" spans="3:22" x14ac:dyDescent="0.2">
      <c r="D55" s="38" t="s">
        <v>19</v>
      </c>
      <c r="E55" s="39"/>
      <c r="F55" s="40"/>
      <c r="G55" s="61">
        <f>'1. Cajamarca'!F55+'2. La Libertad'!F55+'3. Lambayeque'!F55+'4. Piura'!F55+'5. Tumbes'!F55</f>
        <v>6790227</v>
      </c>
      <c r="H55" s="61">
        <f>'1. Cajamarca'!G55+'2. La Libertad'!G55+'3. Lambayeque'!G55+'4. Piura'!G55+'5. Tumbes'!G55</f>
        <v>6645319</v>
      </c>
      <c r="I55" s="61">
        <f>'1. Cajamarca'!H55+'2. La Libertad'!H55+'3. Lambayeque'!H55+'4. Piura'!H55+'5. Tumbes'!H55</f>
        <v>6945721</v>
      </c>
      <c r="J55" s="61">
        <f>'1. Cajamarca'!I55+'2. La Libertad'!I55+'3. Lambayeque'!I55+'4. Piura'!I55+'5. Tumbes'!I55</f>
        <v>7166021</v>
      </c>
      <c r="K55" s="61">
        <f>'1. Cajamarca'!J55+'2. La Libertad'!J55+'3. Lambayeque'!J55+'4. Piura'!J55+'5. Tumbes'!J55</f>
        <v>6819324</v>
      </c>
      <c r="L55" s="61">
        <f>'1. Cajamarca'!K55+'2. La Libertad'!K55+'3. Lambayeque'!K55+'4. Piura'!K55+'5. Tumbes'!K55</f>
        <v>7596171</v>
      </c>
      <c r="M55" s="61">
        <f>'1. Cajamarca'!L55+'2. La Libertad'!L55+'3. Lambayeque'!L55+'4. Piura'!L55+'5. Tumbes'!L55</f>
        <v>8142836</v>
      </c>
      <c r="N55" s="61">
        <f>'1. Cajamarca'!M55+'2. La Libertad'!M55+'3. Lambayeque'!M55+'4. Piura'!M55+'5. Tumbes'!M55</f>
        <v>8442263</v>
      </c>
      <c r="R55" s="72"/>
    </row>
    <row r="56" spans="3:22" x14ac:dyDescent="0.2">
      <c r="D56" s="38" t="s">
        <v>20</v>
      </c>
      <c r="E56" s="39"/>
      <c r="F56" s="40"/>
      <c r="G56" s="61">
        <f>'1. Cajamarca'!F56+'2. La Libertad'!F56+'3. Lambayeque'!F56+'4. Piura'!F56+'5. Tumbes'!F56</f>
        <v>826758</v>
      </c>
      <c r="H56" s="61">
        <f>'1. Cajamarca'!G56+'2. La Libertad'!G56+'3. Lambayeque'!G56+'4. Piura'!G56+'5. Tumbes'!G56</f>
        <v>721727</v>
      </c>
      <c r="I56" s="61">
        <f>'1. Cajamarca'!H56+'2. La Libertad'!H56+'3. Lambayeque'!H56+'4. Piura'!H56+'5. Tumbes'!H56</f>
        <v>708667</v>
      </c>
      <c r="J56" s="61">
        <f>'1. Cajamarca'!I56+'2. La Libertad'!I56+'3. Lambayeque'!I56+'4. Piura'!I56+'5. Tumbes'!I56</f>
        <v>654126</v>
      </c>
      <c r="K56" s="61">
        <f>'1. Cajamarca'!J56+'2. La Libertad'!J56+'3. Lambayeque'!J56+'4. Piura'!J56+'5. Tumbes'!J56</f>
        <v>772070</v>
      </c>
      <c r="L56" s="61">
        <f>'1. Cajamarca'!K56+'2. La Libertad'!K56+'3. Lambayeque'!K56+'4. Piura'!K56+'5. Tumbes'!K56</f>
        <v>903966</v>
      </c>
      <c r="M56" s="61">
        <f>'1. Cajamarca'!L56+'2. La Libertad'!L56+'3. Lambayeque'!L56+'4. Piura'!L56+'5. Tumbes'!L56</f>
        <v>913961</v>
      </c>
      <c r="N56" s="61">
        <f>'1. Cajamarca'!M56+'2. La Libertad'!M56+'3. Lambayeque'!M56+'4. Piura'!M56+'5. Tumbes'!M56</f>
        <v>932535</v>
      </c>
      <c r="R56" s="72"/>
    </row>
    <row r="57" spans="3:22" x14ac:dyDescent="0.2">
      <c r="D57" s="38" t="s">
        <v>21</v>
      </c>
      <c r="E57" s="39"/>
      <c r="F57" s="40"/>
      <c r="G57" s="61">
        <f>'1. Cajamarca'!F57+'2. La Libertad'!F57+'3. Lambayeque'!F57+'4. Piura'!F57+'5. Tumbes'!F57</f>
        <v>8220454</v>
      </c>
      <c r="H57" s="61">
        <f>'1. Cajamarca'!G57+'2. La Libertad'!G57+'3. Lambayeque'!G57+'4. Piura'!G57+'5. Tumbes'!G57</f>
        <v>8518910</v>
      </c>
      <c r="I57" s="61">
        <f>'1. Cajamarca'!H57+'2. La Libertad'!H57+'3. Lambayeque'!H57+'4. Piura'!H57+'5. Tumbes'!H57</f>
        <v>7816697</v>
      </c>
      <c r="J57" s="61">
        <f>'1. Cajamarca'!I57+'2. La Libertad'!I57+'3. Lambayeque'!I57+'4. Piura'!I57+'5. Tumbes'!I57</f>
        <v>6917162</v>
      </c>
      <c r="K57" s="61">
        <f>'1. Cajamarca'!J57+'2. La Libertad'!J57+'3. Lambayeque'!J57+'4. Piura'!J57+'5. Tumbes'!J57</f>
        <v>6683776</v>
      </c>
      <c r="L57" s="61">
        <f>'1. Cajamarca'!K57+'2. La Libertad'!K57+'3. Lambayeque'!K57+'4. Piura'!K57+'5. Tumbes'!K57</f>
        <v>6277257</v>
      </c>
      <c r="M57" s="61">
        <f>'1. Cajamarca'!L57+'2. La Libertad'!L57+'3. Lambayeque'!L57+'4. Piura'!L57+'5. Tumbes'!L57</f>
        <v>6035865</v>
      </c>
      <c r="N57" s="61">
        <f>'1. Cajamarca'!M57+'2. La Libertad'!M57+'3. Lambayeque'!M57+'4. Piura'!M57+'5. Tumbes'!M57</f>
        <v>4928041</v>
      </c>
      <c r="R57" s="72"/>
    </row>
    <row r="58" spans="3:22" x14ac:dyDescent="0.2">
      <c r="D58" s="38" t="s">
        <v>22</v>
      </c>
      <c r="E58" s="39"/>
      <c r="F58" s="40"/>
      <c r="G58" s="61">
        <f>'1. Cajamarca'!F58+'2. La Libertad'!F58+'3. Lambayeque'!F58+'4. Piura'!F58+'5. Tumbes'!F58</f>
        <v>8358830</v>
      </c>
      <c r="H58" s="61">
        <f>'1. Cajamarca'!G58+'2. La Libertad'!G58+'3. Lambayeque'!G58+'4. Piura'!G58+'5. Tumbes'!G58</f>
        <v>8272942</v>
      </c>
      <c r="I58" s="61">
        <f>'1. Cajamarca'!H58+'2. La Libertad'!H58+'3. Lambayeque'!H58+'4. Piura'!H58+'5. Tumbes'!H58</f>
        <v>8150543</v>
      </c>
      <c r="J58" s="61">
        <f>'1. Cajamarca'!I58+'2. La Libertad'!I58+'3. Lambayeque'!I58+'4. Piura'!I58+'5. Tumbes'!I58</f>
        <v>8058783</v>
      </c>
      <c r="K58" s="61">
        <f>'1. Cajamarca'!J58+'2. La Libertad'!J58+'3. Lambayeque'!J58+'4. Piura'!J58+'5. Tumbes'!J58</f>
        <v>8096488</v>
      </c>
      <c r="L58" s="61">
        <f>'1. Cajamarca'!K58+'2. La Libertad'!K58+'3. Lambayeque'!K58+'4. Piura'!K58+'5. Tumbes'!K58</f>
        <v>8831402</v>
      </c>
      <c r="M58" s="61">
        <f>'1. Cajamarca'!L58+'2. La Libertad'!L58+'3. Lambayeque'!L58+'4. Piura'!L58+'5. Tumbes'!L58</f>
        <v>8859950</v>
      </c>
      <c r="N58" s="61">
        <f>'1. Cajamarca'!M58+'2. La Libertad'!M58+'3. Lambayeque'!M58+'4. Piura'!M58+'5. Tumbes'!M58</f>
        <v>7710489</v>
      </c>
      <c r="R58" s="72"/>
    </row>
    <row r="59" spans="3:22" x14ac:dyDescent="0.2">
      <c r="D59" s="38" t="s">
        <v>23</v>
      </c>
      <c r="E59" s="39"/>
      <c r="F59" s="40"/>
      <c r="G59" s="61">
        <f>'1. Cajamarca'!F59+'2. La Libertad'!F59+'3. Lambayeque'!F59+'4. Piura'!F59+'5. Tumbes'!F59</f>
        <v>650914</v>
      </c>
      <c r="H59" s="61">
        <f>'1. Cajamarca'!G59+'2. La Libertad'!G59+'3. Lambayeque'!G59+'4. Piura'!G59+'5. Tumbes'!G59</f>
        <v>749779</v>
      </c>
      <c r="I59" s="61">
        <f>'1. Cajamarca'!H59+'2. La Libertad'!H59+'3. Lambayeque'!H59+'4. Piura'!H59+'5. Tumbes'!H59</f>
        <v>874609</v>
      </c>
      <c r="J59" s="61">
        <f>'1. Cajamarca'!I59+'2. La Libertad'!I59+'3. Lambayeque'!I59+'4. Piura'!I59+'5. Tumbes'!I59</f>
        <v>853326</v>
      </c>
      <c r="K59" s="61">
        <f>'1. Cajamarca'!J59+'2. La Libertad'!J59+'3. Lambayeque'!J59+'4. Piura'!J59+'5. Tumbes'!J59</f>
        <v>841134</v>
      </c>
      <c r="L59" s="61">
        <f>'1. Cajamarca'!K59+'2. La Libertad'!K59+'3. Lambayeque'!K59+'4. Piura'!K59+'5. Tumbes'!K59</f>
        <v>903030</v>
      </c>
      <c r="M59" s="61">
        <f>'1. Cajamarca'!L59+'2. La Libertad'!L59+'3. Lambayeque'!L59+'4. Piura'!L59+'5. Tumbes'!L59</f>
        <v>960294</v>
      </c>
      <c r="N59" s="61">
        <f>'1. Cajamarca'!M59+'2. La Libertad'!M59+'3. Lambayeque'!M59+'4. Piura'!M59+'5. Tumbes'!M59</f>
        <v>945552</v>
      </c>
      <c r="R59" s="72"/>
    </row>
    <row r="60" spans="3:22" x14ac:dyDescent="0.2">
      <c r="D60" s="38" t="s">
        <v>24</v>
      </c>
      <c r="E60" s="39"/>
      <c r="F60" s="40"/>
      <c r="G60" s="61">
        <f>'1. Cajamarca'!F60+'2. La Libertad'!F60+'3. Lambayeque'!F60+'4. Piura'!F60+'5. Tumbes'!F60</f>
        <v>4825625</v>
      </c>
      <c r="H60" s="61">
        <f>'1. Cajamarca'!G60+'2. La Libertad'!G60+'3. Lambayeque'!G60+'4. Piura'!G60+'5. Tumbes'!G60</f>
        <v>4966739</v>
      </c>
      <c r="I60" s="61">
        <f>'1. Cajamarca'!H60+'2. La Libertad'!H60+'3. Lambayeque'!H60+'4. Piura'!H60+'5. Tumbes'!H60</f>
        <v>4947818</v>
      </c>
      <c r="J60" s="61">
        <f>'1. Cajamarca'!I60+'2. La Libertad'!I60+'3. Lambayeque'!I60+'4. Piura'!I60+'5. Tumbes'!I60</f>
        <v>4723033</v>
      </c>
      <c r="K60" s="61">
        <f>'1. Cajamarca'!J60+'2. La Libertad'!J60+'3. Lambayeque'!J60+'4. Piura'!J60+'5. Tumbes'!J60</f>
        <v>4781067</v>
      </c>
      <c r="L60" s="61">
        <f>'1. Cajamarca'!K60+'2. La Libertad'!K60+'3. Lambayeque'!K60+'4. Piura'!K60+'5. Tumbes'!K60</f>
        <v>5081969</v>
      </c>
      <c r="M60" s="61">
        <f>'1. Cajamarca'!L60+'2. La Libertad'!L60+'3. Lambayeque'!L60+'4. Piura'!L60+'5. Tumbes'!L60</f>
        <v>5609360</v>
      </c>
      <c r="N60" s="61">
        <f>'1. Cajamarca'!M60+'2. La Libertad'!M60+'3. Lambayeque'!M60+'4. Piura'!M60+'5. Tumbes'!M60</f>
        <v>5422063</v>
      </c>
      <c r="R60" s="72"/>
    </row>
    <row r="61" spans="3:22" x14ac:dyDescent="0.2">
      <c r="D61" s="38" t="s">
        <v>25</v>
      </c>
      <c r="E61" s="39"/>
      <c r="F61" s="40"/>
      <c r="G61" s="61">
        <f>'1. Cajamarca'!F61+'2. La Libertad'!F61+'3. Lambayeque'!F61+'4. Piura'!F61+'5. Tumbes'!F61</f>
        <v>7976487</v>
      </c>
      <c r="H61" s="61">
        <f>'1. Cajamarca'!G61+'2. La Libertad'!G61+'3. Lambayeque'!G61+'4. Piura'!G61+'5. Tumbes'!G61</f>
        <v>8052710</v>
      </c>
      <c r="I61" s="61">
        <f>'1. Cajamarca'!H61+'2. La Libertad'!H61+'3. Lambayeque'!H61+'4. Piura'!H61+'5. Tumbes'!H61</f>
        <v>8232598</v>
      </c>
      <c r="J61" s="61">
        <f>'1. Cajamarca'!I61+'2. La Libertad'!I61+'3. Lambayeque'!I61+'4. Piura'!I61+'5. Tumbes'!I61</f>
        <v>8438496</v>
      </c>
      <c r="K61" s="61">
        <f>'1. Cajamarca'!J61+'2. La Libertad'!J61+'3. Lambayeque'!J61+'4. Piura'!J61+'5. Tumbes'!J61</f>
        <v>8550976</v>
      </c>
      <c r="L61" s="61">
        <f>'1. Cajamarca'!K61+'2. La Libertad'!K61+'3. Lambayeque'!K61+'4. Piura'!K61+'5. Tumbes'!K61</f>
        <v>8809986</v>
      </c>
      <c r="M61" s="61">
        <f>'1. Cajamarca'!L61+'2. La Libertad'!L61+'3. Lambayeque'!L61+'4. Piura'!L61+'5. Tumbes'!L61</f>
        <v>9034620</v>
      </c>
      <c r="N61" s="61">
        <f>'1. Cajamarca'!M61+'2. La Libertad'!M61+'3. Lambayeque'!M61+'4. Piura'!M61+'5. Tumbes'!M61</f>
        <v>7848971</v>
      </c>
      <c r="R61" s="72"/>
    </row>
    <row r="62" spans="3:22" x14ac:dyDescent="0.2">
      <c r="D62" s="38" t="s">
        <v>26</v>
      </c>
      <c r="E62" s="39"/>
      <c r="F62" s="40"/>
      <c r="G62" s="61">
        <f>'1. Cajamarca'!F62+'2. La Libertad'!F62+'3. Lambayeque'!F62+'4. Piura'!F62+'5. Tumbes'!F62</f>
        <v>3756061</v>
      </c>
      <c r="H62" s="61">
        <f>'1. Cajamarca'!G62+'2. La Libertad'!G62+'3. Lambayeque'!G62+'4. Piura'!G62+'5. Tumbes'!G62</f>
        <v>3840012</v>
      </c>
      <c r="I62" s="61">
        <f>'1. Cajamarca'!H62+'2. La Libertad'!H62+'3. Lambayeque'!H62+'4. Piura'!H62+'5. Tumbes'!H62</f>
        <v>3976591</v>
      </c>
      <c r="J62" s="61">
        <f>'1. Cajamarca'!I62+'2. La Libertad'!I62+'3. Lambayeque'!I62+'4. Piura'!I62+'5. Tumbes'!I62</f>
        <v>4104732</v>
      </c>
      <c r="K62" s="61">
        <f>'1. Cajamarca'!J62+'2. La Libertad'!J62+'3. Lambayeque'!J62+'4. Piura'!J62+'5. Tumbes'!J62</f>
        <v>4245553</v>
      </c>
      <c r="L62" s="61">
        <f>'1. Cajamarca'!K62+'2. La Libertad'!K62+'3. Lambayeque'!K62+'4. Piura'!K62+'5. Tumbes'!K62</f>
        <v>4477712</v>
      </c>
      <c r="M62" s="61">
        <f>'1. Cajamarca'!L62+'2. La Libertad'!L62+'3. Lambayeque'!L62+'4. Piura'!L62+'5. Tumbes'!L62</f>
        <v>4609070</v>
      </c>
      <c r="N62" s="61">
        <f>'1. Cajamarca'!M62+'2. La Libertad'!M62+'3. Lambayeque'!M62+'4. Piura'!M62+'5. Tumbes'!M62</f>
        <v>3444980</v>
      </c>
      <c r="R62" s="72"/>
    </row>
    <row r="63" spans="3:22" x14ac:dyDescent="0.2">
      <c r="D63" s="38" t="s">
        <v>27</v>
      </c>
      <c r="E63" s="39"/>
      <c r="F63" s="40"/>
      <c r="G63" s="61">
        <f>'1. Cajamarca'!F63+'2. La Libertad'!F63+'3. Lambayeque'!F63+'4. Piura'!F63+'5. Tumbes'!F63</f>
        <v>1389389</v>
      </c>
      <c r="H63" s="61">
        <f>'1. Cajamarca'!G63+'2. La Libertad'!G63+'3. Lambayeque'!G63+'4. Piura'!G63+'5. Tumbes'!G63</f>
        <v>1451901</v>
      </c>
      <c r="I63" s="61">
        <f>'1. Cajamarca'!H63+'2. La Libertad'!H63+'3. Lambayeque'!H63+'4. Piura'!H63+'5. Tumbes'!H63</f>
        <v>1496439</v>
      </c>
      <c r="J63" s="61">
        <f>'1. Cajamarca'!I63+'2. La Libertad'!I63+'3. Lambayeque'!I63+'4. Piura'!I63+'5. Tumbes'!I63</f>
        <v>1541839</v>
      </c>
      <c r="K63" s="61">
        <f>'1. Cajamarca'!J63+'2. La Libertad'!J63+'3. Lambayeque'!J63+'4. Piura'!J63+'5. Tumbes'!J63</f>
        <v>1561979</v>
      </c>
      <c r="L63" s="61">
        <f>'1. Cajamarca'!K63+'2. La Libertad'!K63+'3. Lambayeque'!K63+'4. Piura'!K63+'5. Tumbes'!K63</f>
        <v>1629152</v>
      </c>
      <c r="M63" s="61">
        <f>'1. Cajamarca'!L63+'2. La Libertad'!L63+'3. Lambayeque'!L63+'4. Piura'!L63+'5. Tumbes'!L63</f>
        <v>1696839</v>
      </c>
      <c r="N63" s="61">
        <f>'1. Cajamarca'!M63+'2. La Libertad'!M63+'3. Lambayeque'!M63+'4. Piura'!M63+'5. Tumbes'!M63</f>
        <v>875696</v>
      </c>
      <c r="R63" s="72"/>
    </row>
    <row r="64" spans="3:22" x14ac:dyDescent="0.2">
      <c r="D64" s="38" t="s">
        <v>28</v>
      </c>
      <c r="E64" s="39"/>
      <c r="F64" s="40"/>
      <c r="G64" s="61">
        <f>'1. Cajamarca'!F64+'2. La Libertad'!F64+'3. Lambayeque'!F64+'4. Piura'!F64+'5. Tumbes'!F64</f>
        <v>2101268</v>
      </c>
      <c r="H64" s="61">
        <f>'1. Cajamarca'!G64+'2. La Libertad'!G64+'3. Lambayeque'!G64+'4. Piura'!G64+'5. Tumbes'!G64</f>
        <v>2279148</v>
      </c>
      <c r="I64" s="61">
        <f>'1. Cajamarca'!H64+'2. La Libertad'!H64+'3. Lambayeque'!H64+'4. Piura'!H64+'5. Tumbes'!H64</f>
        <v>2493611</v>
      </c>
      <c r="J64" s="61">
        <f>'1. Cajamarca'!I64+'2. La Libertad'!I64+'3. Lambayeque'!I64+'4. Piura'!I64+'5. Tumbes'!I64</f>
        <v>2754782</v>
      </c>
      <c r="K64" s="61">
        <f>'1. Cajamarca'!J64+'2. La Libertad'!J64+'3. Lambayeque'!J64+'4. Piura'!J64+'5. Tumbes'!J64</f>
        <v>3014729</v>
      </c>
      <c r="L64" s="61">
        <f>'1. Cajamarca'!K64+'2. La Libertad'!K64+'3. Lambayeque'!K64+'4. Piura'!K64+'5. Tumbes'!K64</f>
        <v>3205192</v>
      </c>
      <c r="M64" s="61">
        <f>'1. Cajamarca'!L64+'2. La Libertad'!L64+'3. Lambayeque'!L64+'4. Piura'!L64+'5. Tumbes'!L64</f>
        <v>3464176</v>
      </c>
      <c r="N64" s="61">
        <f>'1. Cajamarca'!M64+'2. La Libertad'!M64+'3. Lambayeque'!M64+'4. Piura'!M64+'5. Tumbes'!M64</f>
        <v>3738649</v>
      </c>
      <c r="R64" s="72"/>
    </row>
    <row r="65" spans="3:22" x14ac:dyDescent="0.2">
      <c r="D65" s="38" t="s">
        <v>29</v>
      </c>
      <c r="E65" s="39"/>
      <c r="F65" s="40"/>
      <c r="G65" s="61">
        <f>'1. Cajamarca'!F65+'2. La Libertad'!F65+'3. Lambayeque'!F65+'4. Piura'!F65+'5. Tumbes'!F65</f>
        <v>3423468</v>
      </c>
      <c r="H65" s="61">
        <f>'1. Cajamarca'!G65+'2. La Libertad'!G65+'3. Lambayeque'!G65+'4. Piura'!G65+'5. Tumbes'!G65</f>
        <v>3658606</v>
      </c>
      <c r="I65" s="61">
        <f>'1. Cajamarca'!H65+'2. La Libertad'!H65+'3. Lambayeque'!H65+'4. Piura'!H65+'5. Tumbes'!H65</f>
        <v>3790181</v>
      </c>
      <c r="J65" s="61">
        <f>'1. Cajamarca'!I65+'2. La Libertad'!I65+'3. Lambayeque'!I65+'4. Piura'!I65+'5. Tumbes'!I65</f>
        <v>3965845</v>
      </c>
      <c r="K65" s="61">
        <f>'1. Cajamarca'!J65+'2. La Libertad'!J65+'3. Lambayeque'!J65+'4. Piura'!J65+'5. Tumbes'!J65</f>
        <v>4087092</v>
      </c>
      <c r="L65" s="61">
        <f>'1. Cajamarca'!K65+'2. La Libertad'!K65+'3. Lambayeque'!K65+'4. Piura'!K65+'5. Tumbes'!K65</f>
        <v>4277537</v>
      </c>
      <c r="M65" s="61">
        <f>'1. Cajamarca'!L65+'2. La Libertad'!L65+'3. Lambayeque'!L65+'4. Piura'!L65+'5. Tumbes'!L65</f>
        <v>4453468</v>
      </c>
      <c r="N65" s="61">
        <f>'1. Cajamarca'!M65+'2. La Libertad'!M65+'3. Lambayeque'!M65+'4. Piura'!M65+'5. Tumbes'!M65</f>
        <v>4645398</v>
      </c>
      <c r="R65" s="72"/>
    </row>
    <row r="66" spans="3:22" x14ac:dyDescent="0.2">
      <c r="D66" s="38" t="s">
        <v>30</v>
      </c>
      <c r="E66" s="39"/>
      <c r="F66" s="40"/>
      <c r="G66" s="61">
        <f>'1. Cajamarca'!F66+'2. La Libertad'!F66+'3. Lambayeque'!F66+'4. Piura'!F66+'5. Tumbes'!F66</f>
        <v>12675871</v>
      </c>
      <c r="H66" s="61">
        <f>'1. Cajamarca'!G66+'2. La Libertad'!G66+'3. Lambayeque'!G66+'4. Piura'!G66+'5. Tumbes'!G66</f>
        <v>13231620</v>
      </c>
      <c r="I66" s="61">
        <f>'1. Cajamarca'!H66+'2. La Libertad'!H66+'3. Lambayeque'!H66+'4. Piura'!H66+'5. Tumbes'!H66</f>
        <v>13856925</v>
      </c>
      <c r="J66" s="61">
        <f>'1. Cajamarca'!I66+'2. La Libertad'!I66+'3. Lambayeque'!I66+'4. Piura'!I66+'5. Tumbes'!I66</f>
        <v>14364041</v>
      </c>
      <c r="K66" s="61">
        <f>'1. Cajamarca'!J66+'2. La Libertad'!J66+'3. Lambayeque'!J66+'4. Piura'!J66+'5. Tumbes'!J66</f>
        <v>14738679</v>
      </c>
      <c r="L66" s="61">
        <f>'1. Cajamarca'!K66+'2. La Libertad'!K66+'3. Lambayeque'!K66+'4. Piura'!K66+'5. Tumbes'!K66</f>
        <v>15405476</v>
      </c>
      <c r="M66" s="61">
        <f>'1. Cajamarca'!L66+'2. La Libertad'!L66+'3. Lambayeque'!L66+'4. Piura'!L66+'5. Tumbes'!L66</f>
        <v>15995995</v>
      </c>
      <c r="N66" s="61">
        <f>'1. Cajamarca'!M66+'2. La Libertad'!M66+'3. Lambayeque'!M66+'4. Piura'!M66+'5. Tumbes'!M66</f>
        <v>15186595</v>
      </c>
      <c r="R66" s="72"/>
    </row>
    <row r="67" spans="3:22" x14ac:dyDescent="0.2">
      <c r="D67" s="46" t="s">
        <v>31</v>
      </c>
      <c r="E67" s="44"/>
      <c r="F67" s="45"/>
      <c r="G67" s="74">
        <f>'1. Cajamarca'!F67+'2. La Libertad'!F67+'3. Lambayeque'!F67+'4. Piura'!F67+'5. Tumbes'!F67</f>
        <v>60995352</v>
      </c>
      <c r="H67" s="74">
        <f>'1. Cajamarca'!G67+'2. La Libertad'!G67+'3. Lambayeque'!G67+'4. Piura'!G67+'5. Tumbes'!G67</f>
        <v>62389413</v>
      </c>
      <c r="I67" s="74">
        <f>'1. Cajamarca'!H67+'2. La Libertad'!H67+'3. Lambayeque'!H67+'4. Piura'!H67+'5. Tumbes'!H67</f>
        <v>63290400</v>
      </c>
      <c r="J67" s="74">
        <f>'1. Cajamarca'!I67+'2. La Libertad'!I67+'3. Lambayeque'!I67+'4. Piura'!I67+'5. Tumbes'!I67</f>
        <v>63542186</v>
      </c>
      <c r="K67" s="74">
        <f>'1. Cajamarca'!J67+'2. La Libertad'!J67+'3. Lambayeque'!J67+'4. Piura'!J67+'5. Tumbes'!J67</f>
        <v>64192867</v>
      </c>
      <c r="L67" s="74">
        <f>'1. Cajamarca'!K67+'2. La Libertad'!K67+'3. Lambayeque'!K67+'4. Piura'!K67+'5. Tumbes'!K67</f>
        <v>67398850</v>
      </c>
      <c r="M67" s="74">
        <f>'1. Cajamarca'!L67+'2. La Libertad'!L67+'3. Lambayeque'!L67+'4. Piura'!L67+'5. Tumbes'!L67</f>
        <v>69776434</v>
      </c>
      <c r="N67" s="74">
        <f>'1. Cajamarca'!M67+'2. La Libertad'!M67+'3. Lambayeque'!M67+'4. Piura'!M67+'5. Tumbes'!M67</f>
        <v>64121232</v>
      </c>
    </row>
    <row r="68" spans="3:22" x14ac:dyDescent="0.2">
      <c r="H68" s="62">
        <f t="shared" ref="H68" si="5">+H67/G67-1</f>
        <v>2.285520050773715E-2</v>
      </c>
      <c r="I68" s="62">
        <f t="shared" ref="I68" si="6">+I67/H67-1</f>
        <v>1.4441344399249267E-2</v>
      </c>
      <c r="J68" s="62">
        <f t="shared" ref="J68" si="7">+J67/I67-1</f>
        <v>3.9782652661382034E-3</v>
      </c>
      <c r="K68" s="62">
        <f t="shared" ref="K68" si="8">+K67/J67-1</f>
        <v>1.0240141879915843E-2</v>
      </c>
      <c r="L68" s="62">
        <f t="shared" ref="L68:M68" si="9">+L67/K67-1</f>
        <v>4.9942978867106858E-2</v>
      </c>
      <c r="M68" s="62">
        <f t="shared" si="9"/>
        <v>3.5276328898786957E-2</v>
      </c>
      <c r="N68" s="84">
        <f>+N67/M67-1</f>
        <v>-8.1047449343713995E-2</v>
      </c>
    </row>
    <row r="70" spans="3:22" x14ac:dyDescent="0.2">
      <c r="C70" s="28"/>
      <c r="D70" s="28"/>
      <c r="E70" s="28"/>
      <c r="F70" s="28"/>
    </row>
    <row r="71" spans="3:22" ht="15" x14ac:dyDescent="0.25">
      <c r="C71" s="52" t="s">
        <v>33</v>
      </c>
      <c r="D71" s="36"/>
      <c r="E71" s="36"/>
      <c r="F71" s="36"/>
      <c r="G71" s="29"/>
      <c r="H71" s="31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3" spans="3:22" x14ac:dyDescent="0.2">
      <c r="D73" s="47" t="s">
        <v>18</v>
      </c>
      <c r="E73" s="41"/>
      <c r="F73" s="42"/>
      <c r="G73" s="63">
        <v>2013</v>
      </c>
      <c r="H73" s="63">
        <v>2014</v>
      </c>
      <c r="I73" s="63">
        <v>2015</v>
      </c>
      <c r="J73" s="63">
        <v>2016</v>
      </c>
      <c r="K73" s="63">
        <v>2017</v>
      </c>
      <c r="L73" s="63">
        <v>2018</v>
      </c>
      <c r="M73" s="63">
        <v>2019</v>
      </c>
      <c r="N73" s="63">
        <v>2020</v>
      </c>
    </row>
    <row r="74" spans="3:22" x14ac:dyDescent="0.2">
      <c r="D74" s="38" t="s">
        <v>19</v>
      </c>
      <c r="E74" s="39"/>
      <c r="F74" s="40"/>
      <c r="G74" s="37">
        <f>G55/G$67*100</f>
        <v>11.132367922067242</v>
      </c>
      <c r="H74" s="37">
        <f t="shared" ref="H74:N74" si="10">H55/H$67*100</f>
        <v>10.651356825556284</v>
      </c>
      <c r="I74" s="37">
        <f t="shared" si="10"/>
        <v>10.974367360610772</v>
      </c>
      <c r="J74" s="37">
        <f t="shared" si="10"/>
        <v>11.277580220485332</v>
      </c>
      <c r="K74" s="37">
        <f t="shared" si="10"/>
        <v>10.623180298209768</v>
      </c>
      <c r="L74" s="37">
        <f t="shared" si="10"/>
        <v>11.27047568319044</v>
      </c>
      <c r="M74" s="37">
        <f t="shared" si="10"/>
        <v>11.669894165127442</v>
      </c>
      <c r="N74" s="37">
        <f t="shared" si="10"/>
        <v>13.166096060038274</v>
      </c>
    </row>
    <row r="75" spans="3:22" x14ac:dyDescent="0.2">
      <c r="D75" s="38" t="s">
        <v>20</v>
      </c>
      <c r="E75" s="39"/>
      <c r="F75" s="40"/>
      <c r="G75" s="37">
        <f t="shared" ref="G75:N85" si="11">G56/G$67*100</f>
        <v>1.3554442640153956</v>
      </c>
      <c r="H75" s="37">
        <f t="shared" si="11"/>
        <v>1.1568100504487837</v>
      </c>
      <c r="I75" s="37">
        <f t="shared" si="11"/>
        <v>1.1197069381770379</v>
      </c>
      <c r="J75" s="37">
        <f t="shared" si="11"/>
        <v>1.0294357830245249</v>
      </c>
      <c r="K75" s="37">
        <f t="shared" si="11"/>
        <v>1.2027348770697528</v>
      </c>
      <c r="L75" s="37">
        <f t="shared" si="11"/>
        <v>1.3412187299931675</v>
      </c>
      <c r="M75" s="37">
        <f t="shared" si="11"/>
        <v>1.309841944631335</v>
      </c>
      <c r="N75" s="37">
        <f t="shared" si="11"/>
        <v>1.4543310708690063</v>
      </c>
    </row>
    <row r="76" spans="3:22" x14ac:dyDescent="0.2">
      <c r="D76" s="38" t="s">
        <v>21</v>
      </c>
      <c r="E76" s="39"/>
      <c r="F76" s="40"/>
      <c r="G76" s="37">
        <f t="shared" si="11"/>
        <v>13.477181015366549</v>
      </c>
      <c r="H76" s="37">
        <f t="shared" si="11"/>
        <v>13.654416014460658</v>
      </c>
      <c r="I76" s="37">
        <f t="shared" si="11"/>
        <v>12.350525514138006</v>
      </c>
      <c r="J76" s="37">
        <f t="shared" si="11"/>
        <v>10.88593647061497</v>
      </c>
      <c r="K76" s="37">
        <f t="shared" si="11"/>
        <v>10.412022880984582</v>
      </c>
      <c r="L76" s="37">
        <f t="shared" si="11"/>
        <v>9.3135965969745769</v>
      </c>
      <c r="M76" s="37">
        <f t="shared" si="11"/>
        <v>8.6502915869847978</v>
      </c>
      <c r="N76" s="37">
        <f t="shared" si="11"/>
        <v>7.6855057931513233</v>
      </c>
    </row>
    <row r="77" spans="3:22" x14ac:dyDescent="0.2">
      <c r="D77" s="38" t="s">
        <v>22</v>
      </c>
      <c r="E77" s="39"/>
      <c r="F77" s="40"/>
      <c r="G77" s="37">
        <f t="shared" si="11"/>
        <v>13.704044203236995</v>
      </c>
      <c r="H77" s="37">
        <f t="shared" si="11"/>
        <v>13.260169638076254</v>
      </c>
      <c r="I77" s="37">
        <f t="shared" si="11"/>
        <v>12.878008355137588</v>
      </c>
      <c r="J77" s="37">
        <f t="shared" si="11"/>
        <v>12.682571229135869</v>
      </c>
      <c r="K77" s="37">
        <f t="shared" si="11"/>
        <v>12.612753376477171</v>
      </c>
      <c r="L77" s="37">
        <f t="shared" si="11"/>
        <v>13.103193897225248</v>
      </c>
      <c r="M77" s="37">
        <f t="shared" si="11"/>
        <v>12.697625103627393</v>
      </c>
      <c r="N77" s="37">
        <f t="shared" si="11"/>
        <v>12.024860969608319</v>
      </c>
    </row>
    <row r="78" spans="3:22" x14ac:dyDescent="0.2">
      <c r="D78" s="38" t="s">
        <v>23</v>
      </c>
      <c r="E78" s="39"/>
      <c r="F78" s="40"/>
      <c r="G78" s="37">
        <f t="shared" si="11"/>
        <v>1.0671534447411666</v>
      </c>
      <c r="H78" s="37">
        <f t="shared" si="11"/>
        <v>1.2017728071908611</v>
      </c>
      <c r="I78" s="37">
        <f t="shared" si="11"/>
        <v>1.3818983605728514</v>
      </c>
      <c r="J78" s="37">
        <f t="shared" si="11"/>
        <v>1.3429283027813994</v>
      </c>
      <c r="K78" s="37">
        <f t="shared" si="11"/>
        <v>1.3103231547517575</v>
      </c>
      <c r="L78" s="37">
        <f t="shared" si="11"/>
        <v>1.3398299822623088</v>
      </c>
      <c r="M78" s="37">
        <f t="shared" si="11"/>
        <v>1.3762440195783008</v>
      </c>
      <c r="N78" s="37">
        <f t="shared" si="11"/>
        <v>1.4746316789421638</v>
      </c>
    </row>
    <row r="79" spans="3:22" x14ac:dyDescent="0.2">
      <c r="D79" s="38" t="s">
        <v>24</v>
      </c>
      <c r="E79" s="39"/>
      <c r="F79" s="40"/>
      <c r="G79" s="37">
        <f t="shared" si="11"/>
        <v>7.9114634833159085</v>
      </c>
      <c r="H79" s="37">
        <f t="shared" si="11"/>
        <v>7.9608682966771944</v>
      </c>
      <c r="I79" s="37">
        <f t="shared" si="11"/>
        <v>7.817643750079001</v>
      </c>
      <c r="J79" s="37">
        <f t="shared" si="11"/>
        <v>7.4329092171931261</v>
      </c>
      <c r="K79" s="37">
        <f t="shared" si="11"/>
        <v>7.4479723736283656</v>
      </c>
      <c r="L79" s="37">
        <f t="shared" si="11"/>
        <v>7.5401420053902992</v>
      </c>
      <c r="M79" s="37">
        <f t="shared" si="11"/>
        <v>8.039046535396178</v>
      </c>
      <c r="N79" s="37">
        <f t="shared" si="11"/>
        <v>8.45595574333319</v>
      </c>
    </row>
    <row r="80" spans="3:22" x14ac:dyDescent="0.2">
      <c r="D80" s="38" t="s">
        <v>25</v>
      </c>
      <c r="E80" s="39"/>
      <c r="F80" s="40"/>
      <c r="G80" s="37">
        <f t="shared" si="11"/>
        <v>13.077204636838557</v>
      </c>
      <c r="H80" s="37">
        <f t="shared" si="11"/>
        <v>12.90717385015307</v>
      </c>
      <c r="I80" s="37">
        <f t="shared" si="11"/>
        <v>13.007656769431067</v>
      </c>
      <c r="J80" s="37">
        <f t="shared" si="11"/>
        <v>13.280147459830861</v>
      </c>
      <c r="K80" s="37">
        <f t="shared" si="11"/>
        <v>13.320757273545672</v>
      </c>
      <c r="L80" s="37">
        <f t="shared" si="11"/>
        <v>13.071418874357649</v>
      </c>
      <c r="M80" s="37">
        <f t="shared" si="11"/>
        <v>12.947953172843427</v>
      </c>
      <c r="N80" s="37">
        <f t="shared" si="11"/>
        <v>12.240829995281437</v>
      </c>
    </row>
    <row r="81" spans="4:14" x14ac:dyDescent="0.2">
      <c r="D81" s="38" t="s">
        <v>26</v>
      </c>
      <c r="E81" s="39"/>
      <c r="F81" s="40"/>
      <c r="G81" s="37">
        <f t="shared" si="11"/>
        <v>6.1579462644956946</v>
      </c>
      <c r="H81" s="37">
        <f t="shared" si="11"/>
        <v>6.154909647891702</v>
      </c>
      <c r="I81" s="37">
        <f t="shared" si="11"/>
        <v>6.2830871664581043</v>
      </c>
      <c r="J81" s="37">
        <f t="shared" si="11"/>
        <v>6.4598533012383301</v>
      </c>
      <c r="K81" s="37">
        <f t="shared" si="11"/>
        <v>6.6137457297241449</v>
      </c>
      <c r="L81" s="37">
        <f t="shared" si="11"/>
        <v>6.6436029694868681</v>
      </c>
      <c r="M81" s="37">
        <f t="shared" si="11"/>
        <v>6.6054823036671664</v>
      </c>
      <c r="N81" s="37">
        <f t="shared" si="11"/>
        <v>5.3726041945045599</v>
      </c>
    </row>
    <row r="82" spans="4:14" x14ac:dyDescent="0.2">
      <c r="D82" s="38" t="s">
        <v>27</v>
      </c>
      <c r="E82" s="39"/>
      <c r="F82" s="40"/>
      <c r="G82" s="37">
        <f t="shared" si="11"/>
        <v>2.2778604507438533</v>
      </c>
      <c r="H82" s="37">
        <f t="shared" si="11"/>
        <v>2.3271592569720121</v>
      </c>
      <c r="I82" s="37">
        <f t="shared" si="11"/>
        <v>2.3644012362064388</v>
      </c>
      <c r="J82" s="37">
        <f t="shared" si="11"/>
        <v>2.4264808894047176</v>
      </c>
      <c r="K82" s="37">
        <f t="shared" si="11"/>
        <v>2.4332594461001404</v>
      </c>
      <c r="L82" s="37">
        <f t="shared" si="11"/>
        <v>2.4171807085729209</v>
      </c>
      <c r="M82" s="37">
        <f t="shared" si="11"/>
        <v>2.4318224688868453</v>
      </c>
      <c r="N82" s="37">
        <f t="shared" si="11"/>
        <v>1.3656880454199634</v>
      </c>
    </row>
    <row r="83" spans="4:14" x14ac:dyDescent="0.2">
      <c r="D83" s="38" t="s">
        <v>28</v>
      </c>
      <c r="E83" s="39"/>
      <c r="F83" s="40"/>
      <c r="G83" s="37">
        <f t="shared" si="11"/>
        <v>3.4449641343163329</v>
      </c>
      <c r="H83" s="37">
        <f t="shared" si="11"/>
        <v>3.6531005669183005</v>
      </c>
      <c r="I83" s="37">
        <f t="shared" si="11"/>
        <v>3.9399513986323362</v>
      </c>
      <c r="J83" s="37">
        <f t="shared" si="11"/>
        <v>4.3353591895626629</v>
      </c>
      <c r="K83" s="37">
        <f t="shared" si="11"/>
        <v>4.6963613574075138</v>
      </c>
      <c r="L83" s="37">
        <f t="shared" si="11"/>
        <v>4.755558885648643</v>
      </c>
      <c r="M83" s="37">
        <f t="shared" si="11"/>
        <v>4.96467904908984</v>
      </c>
      <c r="N83" s="37">
        <f t="shared" si="11"/>
        <v>5.8305944589461411</v>
      </c>
    </row>
    <row r="84" spans="4:14" x14ac:dyDescent="0.2">
      <c r="D84" s="38" t="s">
        <v>29</v>
      </c>
      <c r="E84" s="39"/>
      <c r="F84" s="40"/>
      <c r="G84" s="37">
        <f t="shared" si="11"/>
        <v>5.6126702900247221</v>
      </c>
      <c r="H84" s="37">
        <f t="shared" si="11"/>
        <v>5.8641455722623963</v>
      </c>
      <c r="I84" s="37">
        <f t="shared" si="11"/>
        <v>5.9885559263332198</v>
      </c>
      <c r="J84" s="37">
        <f t="shared" si="11"/>
        <v>6.2412788253775213</v>
      </c>
      <c r="K84" s="37">
        <f t="shared" si="11"/>
        <v>6.3668943155319733</v>
      </c>
      <c r="L84" s="37">
        <f t="shared" si="11"/>
        <v>6.3466023530075066</v>
      </c>
      <c r="M84" s="37">
        <f t="shared" si="11"/>
        <v>6.3824815123111627</v>
      </c>
      <c r="N84" s="37">
        <f t="shared" si="11"/>
        <v>7.2447110810347493</v>
      </c>
    </row>
    <row r="85" spans="4:14" x14ac:dyDescent="0.2">
      <c r="D85" s="38" t="s">
        <v>30</v>
      </c>
      <c r="E85" s="39"/>
      <c r="F85" s="40"/>
      <c r="G85" s="37">
        <f>G66/G$67*100</f>
        <v>20.781699890837587</v>
      </c>
      <c r="H85" s="37">
        <f t="shared" si="11"/>
        <v>21.20811747339248</v>
      </c>
      <c r="I85" s="37">
        <f t="shared" si="11"/>
        <v>21.894197224223579</v>
      </c>
      <c r="J85" s="37">
        <f t="shared" si="11"/>
        <v>22.605519111350684</v>
      </c>
      <c r="K85" s="37">
        <f t="shared" si="11"/>
        <v>22.959994916569158</v>
      </c>
      <c r="L85" s="37">
        <f t="shared" si="11"/>
        <v>22.85717931389037</v>
      </c>
      <c r="M85" s="37">
        <f t="shared" si="11"/>
        <v>22.924638137856114</v>
      </c>
      <c r="N85" s="37">
        <f t="shared" si="11"/>
        <v>23.684190908870871</v>
      </c>
    </row>
    <row r="86" spans="4:14" x14ac:dyDescent="0.2">
      <c r="D86" s="46" t="s">
        <v>31</v>
      </c>
      <c r="E86" s="44"/>
      <c r="F86" s="45"/>
      <c r="G86" s="64">
        <f>SUM(G74:G85)</f>
        <v>100.00000000000001</v>
      </c>
      <c r="H86" s="64">
        <f t="shared" ref="H86:N86" si="12">SUM(H74:H85)</f>
        <v>100</v>
      </c>
      <c r="I86" s="64">
        <f t="shared" si="12"/>
        <v>99.999999999999986</v>
      </c>
      <c r="J86" s="64">
        <f t="shared" si="12"/>
        <v>100</v>
      </c>
      <c r="K86" s="64">
        <f t="shared" si="12"/>
        <v>100</v>
      </c>
      <c r="L86" s="64">
        <f t="shared" si="12"/>
        <v>100</v>
      </c>
      <c r="M86" s="64">
        <f t="shared" si="12"/>
        <v>100</v>
      </c>
      <c r="N86" s="64">
        <f t="shared" si="12"/>
        <v>100.00000000000001</v>
      </c>
    </row>
    <row r="97" s="25" customFormat="1" x14ac:dyDescent="0.2"/>
    <row r="98" s="25" customFormat="1" x14ac:dyDescent="0.2"/>
    <row r="99" s="25" customFormat="1" x14ac:dyDescent="0.2"/>
  </sheetData>
  <mergeCells count="3">
    <mergeCell ref="B2:R3"/>
    <mergeCell ref="M13:S13"/>
    <mergeCell ref="M14:S14"/>
  </mergeCells>
  <conditionalFormatting sqref="P16:P2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{5A17F15A-5139-4013-8D4E-02A6D892CC10}</x14:id>
        </ext>
      </extLst>
    </cfRule>
  </conditionalFormatting>
  <conditionalFormatting sqref="N74:N84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{6F98DE06-8619-44E2-BD11-9B72FF87C36C}</x14:id>
        </ext>
      </extLst>
    </cfRule>
  </conditionalFormatting>
  <conditionalFormatting sqref="P16:P20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{BFF110C6-09E9-498B-9E4C-60102891E7D2}</x14:id>
        </ext>
      </extLst>
    </cfRule>
  </conditionalFormatting>
  <conditionalFormatting sqref="S16:S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{48D088AB-AE60-48F8-B38A-B5C1A43F9A6A}</x14:id>
        </ext>
      </extLst>
    </cfRule>
  </conditionalFormatting>
  <pageMargins left="0.7" right="0.7" top="0.75" bottom="0.75" header="0.3" footer="0.3"/>
  <ignoredErrors>
    <ignoredError sqref="I18:I46" 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17F15A-5139-4013-8D4E-02A6D892CC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P16:P20</xm:sqref>
        </x14:conditionalFormatting>
        <x14:conditionalFormatting xmlns:xm="http://schemas.microsoft.com/office/excel/2006/main">
          <x14:cfRule type="dataBar" id="{6F98DE06-8619-44E2-BD11-9B72FF87C3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N74:N84</xm:sqref>
        </x14:conditionalFormatting>
        <x14:conditionalFormatting xmlns:xm="http://schemas.microsoft.com/office/excel/2006/main">
          <x14:cfRule type="dataBar" id="{BFF110C6-09E9-498B-9E4C-60102891E7D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P16:P20</xm:sqref>
        </x14:conditionalFormatting>
        <x14:conditionalFormatting xmlns:xm="http://schemas.microsoft.com/office/excel/2006/main">
          <x14:cfRule type="dataBar" id="{48D088AB-AE60-48F8-B38A-B5C1A43F9A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S16:S20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5"/>
  <sheetViews>
    <sheetView topLeftCell="B55" zoomScale="85" zoomScaleNormal="85" workbookViewId="0">
      <selection activeCell="J76" sqref="J76"/>
    </sheetView>
  </sheetViews>
  <sheetFormatPr baseColWidth="10" defaultColWidth="0" defaultRowHeight="12" x14ac:dyDescent="0.2"/>
  <cols>
    <col min="1" max="1" width="11.7109375" style="25" customWidth="1"/>
    <col min="2" max="5" width="11.28515625" style="25" customWidth="1"/>
    <col min="6" max="6" width="12" style="25" customWidth="1"/>
    <col min="7" max="7" width="14.140625" style="25" customWidth="1"/>
    <col min="8" max="8" width="15.140625" style="25" bestFit="1" customWidth="1"/>
    <col min="9" max="9" width="14.140625" style="25" customWidth="1"/>
    <col min="10" max="10" width="12.7109375" style="25" customWidth="1"/>
    <col min="11" max="11" width="14.42578125" style="25" bestFit="1" customWidth="1"/>
    <col min="12" max="12" width="14.7109375" style="25" bestFit="1" customWidth="1"/>
    <col min="13" max="13" width="13" style="25" customWidth="1"/>
    <col min="14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90" t="s">
        <v>54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ht="15" x14ac:dyDescent="0.25">
      <c r="B7" s="52" t="s">
        <v>12</v>
      </c>
      <c r="C7" s="29"/>
      <c r="D7" s="29"/>
      <c r="E7" s="29"/>
      <c r="F7" s="29"/>
      <c r="G7" s="31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10</v>
      </c>
      <c r="J8" s="28" t="s">
        <v>59</v>
      </c>
    </row>
    <row r="9" spans="2:16" x14ac:dyDescent="0.2">
      <c r="G9" s="28"/>
    </row>
    <row r="10" spans="2:16" x14ac:dyDescent="0.2">
      <c r="C10" s="35" t="s">
        <v>2</v>
      </c>
      <c r="D10" s="35" t="s">
        <v>3</v>
      </c>
      <c r="E10" s="35" t="s">
        <v>8</v>
      </c>
      <c r="F10" s="35" t="s">
        <v>9</v>
      </c>
      <c r="G10" s="35" t="s">
        <v>14</v>
      </c>
      <c r="H10" s="35" t="s">
        <v>15</v>
      </c>
      <c r="I10" s="35" t="s">
        <v>16</v>
      </c>
      <c r="J10" s="35" t="s">
        <v>11</v>
      </c>
    </row>
    <row r="11" spans="2:16" x14ac:dyDescent="0.2">
      <c r="C11" s="33">
        <v>2013</v>
      </c>
      <c r="D11" s="33" t="s">
        <v>4</v>
      </c>
      <c r="E11" s="30">
        <v>41363</v>
      </c>
      <c r="F11" s="37">
        <v>128.5</v>
      </c>
      <c r="G11" s="34"/>
      <c r="H11" s="34"/>
      <c r="I11" s="34"/>
      <c r="J11" s="37">
        <v>294.491246549359</v>
      </c>
    </row>
    <row r="12" spans="2:16" x14ac:dyDescent="0.2">
      <c r="C12" s="33">
        <v>2013</v>
      </c>
      <c r="D12" s="33" t="s">
        <v>5</v>
      </c>
      <c r="E12" s="30">
        <v>41453</v>
      </c>
      <c r="F12" s="37">
        <v>143</v>
      </c>
      <c r="G12" s="33"/>
      <c r="H12" s="33"/>
      <c r="I12" s="33"/>
      <c r="J12" s="37">
        <v>294.73478051344603</v>
      </c>
    </row>
    <row r="13" spans="2:16" x14ac:dyDescent="0.2">
      <c r="C13" s="33">
        <v>2013</v>
      </c>
      <c r="D13" s="33" t="s">
        <v>6</v>
      </c>
      <c r="E13" s="30">
        <v>41543</v>
      </c>
      <c r="F13" s="37">
        <v>139.9</v>
      </c>
      <c r="G13" s="33"/>
      <c r="H13" s="33"/>
      <c r="I13" s="33"/>
      <c r="J13" s="37">
        <v>164.53458365207999</v>
      </c>
    </row>
    <row r="14" spans="2:16" x14ac:dyDescent="0.2">
      <c r="C14" s="33">
        <v>2013</v>
      </c>
      <c r="D14" s="33" t="s">
        <v>7</v>
      </c>
      <c r="E14" s="30">
        <v>41633</v>
      </c>
      <c r="F14" s="37">
        <v>132.1</v>
      </c>
      <c r="G14" s="33"/>
      <c r="H14" s="37">
        <f>+SUM(F11:F14)</f>
        <v>543.5</v>
      </c>
      <c r="I14" s="33"/>
      <c r="J14" s="37">
        <v>208.367901242968</v>
      </c>
    </row>
    <row r="15" spans="2:16" x14ac:dyDescent="0.2">
      <c r="C15" s="33">
        <v>2014</v>
      </c>
      <c r="D15" s="33" t="s">
        <v>4</v>
      </c>
      <c r="E15" s="30">
        <v>41723</v>
      </c>
      <c r="F15" s="37">
        <v>122.9</v>
      </c>
      <c r="G15" s="54">
        <f>+F15/F11-1</f>
        <v>-4.3579766536964937E-2</v>
      </c>
      <c r="H15" s="37">
        <f t="shared" ref="H15:H46" si="0">+SUM(F12:F15)</f>
        <v>537.9</v>
      </c>
      <c r="I15" s="33"/>
      <c r="J15" s="37">
        <v>285.50556000684099</v>
      </c>
    </row>
    <row r="16" spans="2:16" x14ac:dyDescent="0.2">
      <c r="C16" s="33">
        <v>2014</v>
      </c>
      <c r="D16" s="33" t="s">
        <v>5</v>
      </c>
      <c r="E16" s="30">
        <v>41813</v>
      </c>
      <c r="F16" s="37">
        <v>133.5</v>
      </c>
      <c r="G16" s="54">
        <f t="shared" ref="G16:G46" si="1">+F16/F12-1</f>
        <v>-6.643356643356646E-2</v>
      </c>
      <c r="H16" s="37">
        <f t="shared" si="0"/>
        <v>528.4</v>
      </c>
      <c r="I16" s="33"/>
      <c r="J16" s="37">
        <v>281.74005180574301</v>
      </c>
    </row>
    <row r="17" spans="3:10" x14ac:dyDescent="0.2">
      <c r="C17" s="33">
        <v>2014</v>
      </c>
      <c r="D17" s="33" t="s">
        <v>6</v>
      </c>
      <c r="E17" s="30">
        <v>41903</v>
      </c>
      <c r="F17" s="37">
        <v>135.30000000000001</v>
      </c>
      <c r="G17" s="54">
        <f t="shared" si="1"/>
        <v>-3.288062902072908E-2</v>
      </c>
      <c r="H17" s="37">
        <f t="shared" si="0"/>
        <v>523.79999999999995</v>
      </c>
      <c r="I17" s="33"/>
      <c r="J17" s="37">
        <v>124.210039613617</v>
      </c>
    </row>
    <row r="18" spans="3:10" x14ac:dyDescent="0.2">
      <c r="C18" s="33">
        <v>2014</v>
      </c>
      <c r="D18" s="33" t="s">
        <v>7</v>
      </c>
      <c r="E18" s="30">
        <v>41993</v>
      </c>
      <c r="F18" s="37">
        <v>140.5</v>
      </c>
      <c r="G18" s="54">
        <f t="shared" si="1"/>
        <v>6.3588190764572339E-2</v>
      </c>
      <c r="H18" s="37">
        <f t="shared" si="0"/>
        <v>532.20000000000005</v>
      </c>
      <c r="I18" s="55">
        <f>+H18/H14-1</f>
        <v>-2.0791168353265777E-2</v>
      </c>
      <c r="J18" s="56">
        <v>241.68317576006601</v>
      </c>
    </row>
    <row r="19" spans="3:10" x14ac:dyDescent="0.2">
      <c r="C19" s="33">
        <v>2015</v>
      </c>
      <c r="D19" s="33" t="s">
        <v>4</v>
      </c>
      <c r="E19" s="30">
        <v>42083</v>
      </c>
      <c r="F19" s="37">
        <v>124.7</v>
      </c>
      <c r="G19" s="54">
        <f t="shared" si="1"/>
        <v>1.4646053702196848E-2</v>
      </c>
      <c r="H19" s="37">
        <f t="shared" si="0"/>
        <v>534</v>
      </c>
      <c r="I19" s="55">
        <f t="shared" ref="I19:I46" si="2">+H19/H15-1</f>
        <v>-7.2504182933630368E-3</v>
      </c>
      <c r="J19" s="56">
        <v>330.47204992431199</v>
      </c>
    </row>
    <row r="20" spans="3:10" x14ac:dyDescent="0.2">
      <c r="C20" s="33">
        <v>2015</v>
      </c>
      <c r="D20" s="33" t="s">
        <v>5</v>
      </c>
      <c r="E20" s="30">
        <v>42173</v>
      </c>
      <c r="F20" s="37">
        <v>134.69999999999999</v>
      </c>
      <c r="G20" s="54">
        <f t="shared" si="1"/>
        <v>8.9887640449437534E-3</v>
      </c>
      <c r="H20" s="37">
        <f t="shared" si="0"/>
        <v>535.20000000000005</v>
      </c>
      <c r="I20" s="55">
        <f t="shared" si="2"/>
        <v>1.2869038607115968E-2</v>
      </c>
      <c r="J20" s="56">
        <v>311.52416126598598</v>
      </c>
    </row>
    <row r="21" spans="3:10" x14ac:dyDescent="0.2">
      <c r="C21" s="33">
        <v>2015</v>
      </c>
      <c r="D21" s="33" t="s">
        <v>6</v>
      </c>
      <c r="E21" s="30">
        <v>42263</v>
      </c>
      <c r="F21" s="37">
        <v>135.4</v>
      </c>
      <c r="G21" s="54">
        <f t="shared" si="1"/>
        <v>7.3909830007390376E-4</v>
      </c>
      <c r="H21" s="37">
        <f t="shared" si="0"/>
        <v>535.29999999999995</v>
      </c>
      <c r="I21" s="55">
        <f t="shared" si="2"/>
        <v>2.1954944635357077E-2</v>
      </c>
      <c r="J21" s="56">
        <v>123.919744110355</v>
      </c>
    </row>
    <row r="22" spans="3:10" x14ac:dyDescent="0.2">
      <c r="C22" s="33">
        <v>2015</v>
      </c>
      <c r="D22" s="33" t="s">
        <v>7</v>
      </c>
      <c r="E22" s="30">
        <v>42353</v>
      </c>
      <c r="F22" s="37">
        <v>134.6</v>
      </c>
      <c r="G22" s="54">
        <f t="shared" si="1"/>
        <v>-4.1992882562277623E-2</v>
      </c>
      <c r="H22" s="37">
        <f t="shared" si="0"/>
        <v>529.4</v>
      </c>
      <c r="I22" s="55">
        <f t="shared" si="2"/>
        <v>-5.2611800075160753E-3</v>
      </c>
      <c r="J22" s="56">
        <v>224.16184329362201</v>
      </c>
    </row>
    <row r="23" spans="3:10" x14ac:dyDescent="0.2">
      <c r="C23" s="33">
        <v>2016</v>
      </c>
      <c r="D23" s="33" t="s">
        <v>4</v>
      </c>
      <c r="E23" s="30">
        <v>42443</v>
      </c>
      <c r="F23" s="37">
        <v>123.7</v>
      </c>
      <c r="G23" s="54">
        <f t="shared" si="1"/>
        <v>-8.0192461908580315E-3</v>
      </c>
      <c r="H23" s="37">
        <f t="shared" si="0"/>
        <v>528.40000000000009</v>
      </c>
      <c r="I23" s="55">
        <f t="shared" si="2"/>
        <v>-1.0486891385767638E-2</v>
      </c>
      <c r="J23" s="56">
        <v>309.78025960000002</v>
      </c>
    </row>
    <row r="24" spans="3:10" x14ac:dyDescent="0.2">
      <c r="C24" s="33">
        <v>2016</v>
      </c>
      <c r="D24" s="33" t="s">
        <v>5</v>
      </c>
      <c r="E24" s="30">
        <v>42533</v>
      </c>
      <c r="F24" s="37">
        <v>132.80000000000001</v>
      </c>
      <c r="G24" s="54">
        <f t="shared" si="1"/>
        <v>-1.4105419450630818E-2</v>
      </c>
      <c r="H24" s="37">
        <f t="shared" si="0"/>
        <v>526.5</v>
      </c>
      <c r="I24" s="55">
        <f t="shared" si="2"/>
        <v>-1.6255605381165994E-2</v>
      </c>
      <c r="J24" s="56">
        <v>257.76937959999998</v>
      </c>
    </row>
    <row r="25" spans="3:10" x14ac:dyDescent="0.2">
      <c r="C25" s="33">
        <v>2016</v>
      </c>
      <c r="D25" s="33" t="s">
        <v>6</v>
      </c>
      <c r="E25" s="30">
        <v>42623</v>
      </c>
      <c r="F25" s="37">
        <v>130.30000000000001</v>
      </c>
      <c r="G25" s="54">
        <f t="shared" si="1"/>
        <v>-3.7666174298375155E-2</v>
      </c>
      <c r="H25" s="37">
        <f t="shared" si="0"/>
        <v>521.40000000000009</v>
      </c>
      <c r="I25" s="55">
        <f t="shared" si="2"/>
        <v>-2.5966747618157759E-2</v>
      </c>
      <c r="J25" s="56">
        <v>89.892292600000005</v>
      </c>
    </row>
    <row r="26" spans="3:10" x14ac:dyDescent="0.2">
      <c r="C26" s="33">
        <v>2016</v>
      </c>
      <c r="D26" s="33" t="s">
        <v>7</v>
      </c>
      <c r="E26" s="30">
        <v>42713</v>
      </c>
      <c r="F26" s="37">
        <v>131.9</v>
      </c>
      <c r="G26" s="54">
        <f t="shared" si="1"/>
        <v>-2.0059435364041533E-2</v>
      </c>
      <c r="H26" s="37">
        <f t="shared" si="0"/>
        <v>518.70000000000005</v>
      </c>
      <c r="I26" s="55">
        <f t="shared" si="2"/>
        <v>-2.0211560256894523E-2</v>
      </c>
      <c r="J26" s="56">
        <v>110.8648726</v>
      </c>
    </row>
    <row r="27" spans="3:10" x14ac:dyDescent="0.2">
      <c r="C27" s="33">
        <v>2017</v>
      </c>
      <c r="D27" s="33" t="s">
        <v>4</v>
      </c>
      <c r="E27" s="30">
        <v>42803</v>
      </c>
      <c r="F27" s="37">
        <v>123.7</v>
      </c>
      <c r="G27" s="54">
        <f t="shared" si="1"/>
        <v>0</v>
      </c>
      <c r="H27" s="37">
        <f t="shared" si="0"/>
        <v>518.70000000000005</v>
      </c>
      <c r="I27" s="55">
        <f t="shared" si="2"/>
        <v>-1.8357305071915353E-2</v>
      </c>
      <c r="J27" s="56">
        <v>112.82785217418299</v>
      </c>
    </row>
    <row r="28" spans="3:10" x14ac:dyDescent="0.2">
      <c r="C28" s="33">
        <v>2017</v>
      </c>
      <c r="D28" s="33" t="s">
        <v>5</v>
      </c>
      <c r="E28" s="30">
        <v>42893</v>
      </c>
      <c r="F28" s="37">
        <v>133.69999999999999</v>
      </c>
      <c r="G28" s="54">
        <f t="shared" si="1"/>
        <v>6.777108433734691E-3</v>
      </c>
      <c r="H28" s="37">
        <f t="shared" si="0"/>
        <v>519.6</v>
      </c>
      <c r="I28" s="55">
        <f t="shared" si="2"/>
        <v>-1.3105413105413022E-2</v>
      </c>
      <c r="J28" s="56">
        <v>110.459821943546</v>
      </c>
    </row>
    <row r="29" spans="3:10" x14ac:dyDescent="0.2">
      <c r="C29" s="33">
        <v>2017</v>
      </c>
      <c r="D29" s="33" t="s">
        <v>6</v>
      </c>
      <c r="E29" s="30">
        <v>42983</v>
      </c>
      <c r="F29" s="37">
        <v>139.4</v>
      </c>
      <c r="G29" s="54">
        <f t="shared" si="1"/>
        <v>6.9838833461243199E-2</v>
      </c>
      <c r="H29" s="37">
        <f t="shared" si="0"/>
        <v>528.70000000000005</v>
      </c>
      <c r="I29" s="55">
        <f t="shared" si="2"/>
        <v>1.4000767165323946E-2</v>
      </c>
      <c r="J29" s="56">
        <v>41.296581390014801</v>
      </c>
    </row>
    <row r="30" spans="3:10" x14ac:dyDescent="0.2">
      <c r="C30" s="33">
        <v>2017</v>
      </c>
      <c r="D30" s="33" t="s">
        <v>7</v>
      </c>
      <c r="E30" s="30">
        <v>43073</v>
      </c>
      <c r="F30" s="37">
        <v>137.5</v>
      </c>
      <c r="G30" s="54">
        <f t="shared" si="1"/>
        <v>4.2456406368460931E-2</v>
      </c>
      <c r="H30" s="37">
        <f t="shared" si="0"/>
        <v>534.29999999999995</v>
      </c>
      <c r="I30" s="55">
        <f t="shared" si="2"/>
        <v>3.0075187969924588E-2</v>
      </c>
      <c r="J30" s="56">
        <v>100.22749148395999</v>
      </c>
    </row>
    <row r="31" spans="3:10" x14ac:dyDescent="0.2">
      <c r="C31" s="33">
        <v>2018</v>
      </c>
      <c r="D31" s="33" t="s">
        <v>4</v>
      </c>
      <c r="E31" s="30">
        <v>43189</v>
      </c>
      <c r="F31" s="37">
        <v>125.2</v>
      </c>
      <c r="G31" s="54">
        <f t="shared" si="1"/>
        <v>1.2126111560226249E-2</v>
      </c>
      <c r="H31" s="37">
        <f t="shared" si="0"/>
        <v>535.80000000000007</v>
      </c>
      <c r="I31" s="55">
        <f t="shared" si="2"/>
        <v>3.2967032967033072E-2</v>
      </c>
      <c r="J31" s="56">
        <v>124.81675945000001</v>
      </c>
    </row>
    <row r="32" spans="3:10" x14ac:dyDescent="0.2">
      <c r="C32" s="33">
        <v>2018</v>
      </c>
      <c r="D32" s="33" t="s">
        <v>5</v>
      </c>
      <c r="E32" s="30">
        <v>43279</v>
      </c>
      <c r="F32" s="37">
        <v>137.4</v>
      </c>
      <c r="G32" s="54">
        <f t="shared" si="1"/>
        <v>2.7673896783844576E-2</v>
      </c>
      <c r="H32" s="37">
        <f t="shared" si="0"/>
        <v>539.5</v>
      </c>
      <c r="I32" s="55">
        <f t="shared" si="2"/>
        <v>3.8298691301000831E-2</v>
      </c>
      <c r="J32" s="56">
        <v>79.519143387040003</v>
      </c>
    </row>
    <row r="33" spans="3:10" x14ac:dyDescent="0.2">
      <c r="C33" s="33">
        <v>2018</v>
      </c>
      <c r="D33" s="33" t="s">
        <v>6</v>
      </c>
      <c r="E33" s="30">
        <v>43369</v>
      </c>
      <c r="F33" s="37">
        <v>143.5</v>
      </c>
      <c r="G33" s="54">
        <f t="shared" si="1"/>
        <v>2.9411764705882248E-2</v>
      </c>
      <c r="H33" s="37">
        <f t="shared" si="0"/>
        <v>543.6</v>
      </c>
      <c r="I33" s="55">
        <f t="shared" si="2"/>
        <v>2.8182334026858324E-2</v>
      </c>
      <c r="J33" s="56">
        <v>29.346735736276301</v>
      </c>
    </row>
    <row r="34" spans="3:10" x14ac:dyDescent="0.2">
      <c r="C34" s="33">
        <v>2018</v>
      </c>
      <c r="D34" s="33" t="s">
        <v>7</v>
      </c>
      <c r="E34" s="30">
        <v>43459</v>
      </c>
      <c r="F34" s="37">
        <v>143.30000000000001</v>
      </c>
      <c r="G34" s="54">
        <f t="shared" si="1"/>
        <v>4.218181818181832E-2</v>
      </c>
      <c r="H34" s="37">
        <f t="shared" si="0"/>
        <v>549.40000000000009</v>
      </c>
      <c r="I34" s="58">
        <f t="shared" si="2"/>
        <v>2.8261276436459148E-2</v>
      </c>
      <c r="J34" s="56">
        <v>109.248232076279</v>
      </c>
    </row>
    <row r="35" spans="3:10" x14ac:dyDescent="0.2">
      <c r="C35" s="33">
        <v>2019</v>
      </c>
      <c r="D35" s="33" t="s">
        <v>4</v>
      </c>
      <c r="E35" s="30">
        <v>43549</v>
      </c>
      <c r="F35" s="37">
        <v>131.30000000000001</v>
      </c>
      <c r="G35" s="54">
        <f t="shared" si="1"/>
        <v>4.8722044728434666E-2</v>
      </c>
      <c r="H35" s="37">
        <f t="shared" si="0"/>
        <v>555.5</v>
      </c>
      <c r="I35" s="55">
        <f t="shared" si="2"/>
        <v>3.6767450541246527E-2</v>
      </c>
      <c r="J35" s="56">
        <v>133.74656340910599</v>
      </c>
    </row>
    <row r="36" spans="3:10" x14ac:dyDescent="0.2">
      <c r="C36" s="33">
        <v>2019</v>
      </c>
      <c r="D36" s="33" t="s">
        <v>5</v>
      </c>
      <c r="E36" s="30">
        <v>43639</v>
      </c>
      <c r="F36" s="37">
        <v>144.80000000000001</v>
      </c>
      <c r="G36" s="54">
        <f t="shared" si="1"/>
        <v>5.3857350800582182E-2</v>
      </c>
      <c r="H36" s="37">
        <f t="shared" si="0"/>
        <v>562.90000000000009</v>
      </c>
      <c r="I36" s="55">
        <f t="shared" si="2"/>
        <v>4.3373493975903843E-2</v>
      </c>
      <c r="J36" s="56">
        <v>89.363472651396194</v>
      </c>
    </row>
    <row r="37" spans="3:10" x14ac:dyDescent="0.2">
      <c r="C37" s="33">
        <v>2019</v>
      </c>
      <c r="D37" s="33" t="s">
        <v>6</v>
      </c>
      <c r="E37" s="30">
        <v>43729</v>
      </c>
      <c r="F37" s="37">
        <v>145.19999999999999</v>
      </c>
      <c r="G37" s="54">
        <f t="shared" si="1"/>
        <v>1.184668989547033E-2</v>
      </c>
      <c r="H37" s="37">
        <f t="shared" si="0"/>
        <v>564.6</v>
      </c>
      <c r="I37" s="55">
        <f t="shared" si="2"/>
        <v>3.8631346578366532E-2</v>
      </c>
      <c r="J37" s="56">
        <v>32.6727229922299</v>
      </c>
    </row>
    <row r="38" spans="3:10" x14ac:dyDescent="0.2">
      <c r="C38" s="33">
        <v>2019</v>
      </c>
      <c r="D38" s="33" t="s">
        <v>7</v>
      </c>
      <c r="E38" s="30">
        <v>43819</v>
      </c>
      <c r="F38" s="37">
        <v>141.4</v>
      </c>
      <c r="G38" s="54">
        <f t="shared" si="1"/>
        <v>-1.3258897418004234E-2</v>
      </c>
      <c r="H38" s="37">
        <f t="shared" si="0"/>
        <v>562.70000000000005</v>
      </c>
      <c r="I38" s="58">
        <f t="shared" si="2"/>
        <v>2.420822715689841E-2</v>
      </c>
      <c r="J38" s="56">
        <v>139.608036104729</v>
      </c>
    </row>
    <row r="39" spans="3:10" x14ac:dyDescent="0.2">
      <c r="C39" s="33">
        <v>2020</v>
      </c>
      <c r="D39" s="33" t="s">
        <v>4</v>
      </c>
      <c r="E39" s="30">
        <v>43909</v>
      </c>
      <c r="F39" s="37">
        <v>130</v>
      </c>
      <c r="G39" s="54">
        <f t="shared" si="1"/>
        <v>-9.9009900990100208E-3</v>
      </c>
      <c r="H39" s="37">
        <f t="shared" si="0"/>
        <v>561.4</v>
      </c>
      <c r="I39" s="55">
        <f t="shared" si="2"/>
        <v>1.062106210621061E-2</v>
      </c>
      <c r="J39" s="56">
        <v>129.39500173023899</v>
      </c>
    </row>
    <row r="40" spans="3:10" x14ac:dyDescent="0.2">
      <c r="C40" s="33">
        <v>2020</v>
      </c>
      <c r="D40" s="33" t="s">
        <v>5</v>
      </c>
      <c r="E40" s="30">
        <v>43999</v>
      </c>
      <c r="F40" s="37">
        <v>107</v>
      </c>
      <c r="G40" s="54">
        <f t="shared" si="1"/>
        <v>-0.26104972375690616</v>
      </c>
      <c r="H40" s="37">
        <f t="shared" si="0"/>
        <v>523.6</v>
      </c>
      <c r="I40" s="55">
        <f t="shared" si="2"/>
        <v>-6.9817019008705072E-2</v>
      </c>
      <c r="J40" s="56">
        <v>76.861472386329197</v>
      </c>
    </row>
    <row r="41" spans="3:10" x14ac:dyDescent="0.2">
      <c r="C41" s="33">
        <v>2020</v>
      </c>
      <c r="D41" s="33" t="s">
        <v>6</v>
      </c>
      <c r="E41" s="30">
        <v>44089</v>
      </c>
      <c r="F41" s="37">
        <v>129.1</v>
      </c>
      <c r="G41" s="54">
        <f t="shared" si="1"/>
        <v>-0.1108815426997245</v>
      </c>
      <c r="H41" s="37">
        <f t="shared" si="0"/>
        <v>507.5</v>
      </c>
      <c r="I41" s="55">
        <f t="shared" si="2"/>
        <v>-0.10113354587318457</v>
      </c>
      <c r="J41" s="56">
        <v>36.7412493375246</v>
      </c>
    </row>
    <row r="42" spans="3:10" x14ac:dyDescent="0.2">
      <c r="C42" s="33">
        <v>2020</v>
      </c>
      <c r="D42" s="33" t="s">
        <v>7</v>
      </c>
      <c r="E42" s="30">
        <v>44179</v>
      </c>
      <c r="F42" s="37">
        <v>139.80000000000001</v>
      </c>
      <c r="G42" s="54">
        <f t="shared" si="1"/>
        <v>-1.1315417256011262E-2</v>
      </c>
      <c r="H42" s="37">
        <f t="shared" si="0"/>
        <v>505.90000000000003</v>
      </c>
      <c r="I42" s="58">
        <f t="shared" si="2"/>
        <v>-0.10094188732894971</v>
      </c>
      <c r="J42" s="56">
        <v>126.563083205738</v>
      </c>
    </row>
    <row r="43" spans="3:10" x14ac:dyDescent="0.2">
      <c r="C43" s="33">
        <v>2021</v>
      </c>
      <c r="D43" s="33" t="s">
        <v>4</v>
      </c>
      <c r="E43" s="30">
        <v>44269</v>
      </c>
      <c r="F43" s="37">
        <v>130.19999999999999</v>
      </c>
      <c r="G43" s="54">
        <f t="shared" si="1"/>
        <v>1.5384615384614886E-3</v>
      </c>
      <c r="H43" s="37">
        <f t="shared" si="0"/>
        <v>506.09999999999997</v>
      </c>
      <c r="I43" s="55">
        <f t="shared" si="2"/>
        <v>-9.8503740648379079E-2</v>
      </c>
      <c r="J43" s="56">
        <v>137.80702232169199</v>
      </c>
    </row>
    <row r="44" spans="3:10" x14ac:dyDescent="0.2">
      <c r="C44" s="33">
        <v>2021</v>
      </c>
      <c r="D44" s="33" t="s">
        <v>5</v>
      </c>
      <c r="E44" s="30">
        <v>44359</v>
      </c>
      <c r="F44" s="37">
        <v>139</v>
      </c>
      <c r="G44" s="54">
        <f t="shared" si="1"/>
        <v>0.2990654205607477</v>
      </c>
      <c r="H44" s="37">
        <f t="shared" si="0"/>
        <v>538.09999999999991</v>
      </c>
      <c r="I44" s="55">
        <f t="shared" si="2"/>
        <v>2.7692895339954005E-2</v>
      </c>
      <c r="J44" s="56">
        <v>130.3124016738</v>
      </c>
    </row>
    <row r="45" spans="3:10" x14ac:dyDescent="0.2">
      <c r="C45" s="33">
        <v>2021</v>
      </c>
      <c r="D45" s="33" t="s">
        <v>6</v>
      </c>
      <c r="E45" s="30">
        <v>44449</v>
      </c>
      <c r="F45" s="37">
        <v>144.1</v>
      </c>
      <c r="G45" s="54">
        <f t="shared" si="1"/>
        <v>0.11618900077459338</v>
      </c>
      <c r="H45" s="37">
        <f t="shared" si="0"/>
        <v>553.1</v>
      </c>
      <c r="I45" s="55">
        <f t="shared" si="2"/>
        <v>8.9852216748768532E-2</v>
      </c>
      <c r="J45" s="56">
        <v>87.933949545000004</v>
      </c>
    </row>
    <row r="46" spans="3:10" ht="14.25" x14ac:dyDescent="0.2">
      <c r="C46" s="33" t="s">
        <v>34</v>
      </c>
      <c r="D46" s="33" t="s">
        <v>7</v>
      </c>
      <c r="E46" s="30">
        <f>+E45+90</f>
        <v>44539</v>
      </c>
      <c r="F46" s="59">
        <v>144.9</v>
      </c>
      <c r="G46" s="54">
        <f t="shared" si="1"/>
        <v>3.648068669527893E-2</v>
      </c>
      <c r="H46" s="37">
        <f t="shared" si="0"/>
        <v>558.19999999999993</v>
      </c>
      <c r="I46" s="75">
        <f t="shared" si="2"/>
        <v>0.10338011464716335</v>
      </c>
      <c r="J46" s="57">
        <v>152.10332784249999</v>
      </c>
    </row>
    <row r="47" spans="3:10" x14ac:dyDescent="0.2">
      <c r="C47" s="28" t="s">
        <v>35</v>
      </c>
    </row>
    <row r="48" spans="3:10" x14ac:dyDescent="0.2">
      <c r="C48" s="28" t="s">
        <v>17</v>
      </c>
    </row>
    <row r="49" spans="2:16" x14ac:dyDescent="0.2">
      <c r="C49" s="28" t="s">
        <v>13</v>
      </c>
    </row>
    <row r="52" spans="2:16" ht="15" x14ac:dyDescent="0.25">
      <c r="B52" s="52" t="s">
        <v>32</v>
      </c>
      <c r="C52" s="29"/>
      <c r="D52" s="29"/>
      <c r="E52" s="29"/>
      <c r="F52" s="29"/>
      <c r="G52" s="31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7" t="s">
        <v>18</v>
      </c>
      <c r="D54" s="41"/>
      <c r="E54" s="42"/>
      <c r="F54" s="48">
        <v>2013</v>
      </c>
      <c r="G54" s="48">
        <v>2014</v>
      </c>
      <c r="H54" s="48">
        <v>2015</v>
      </c>
      <c r="I54" s="48">
        <v>2016</v>
      </c>
      <c r="J54" s="48">
        <v>2017</v>
      </c>
      <c r="K54" s="48">
        <v>2018</v>
      </c>
      <c r="L54" s="48">
        <v>2019</v>
      </c>
      <c r="M54" s="48">
        <v>2020</v>
      </c>
    </row>
    <row r="55" spans="2:16" x14ac:dyDescent="0.2">
      <c r="C55" s="38" t="s">
        <v>19</v>
      </c>
      <c r="D55" s="39"/>
      <c r="E55" s="40"/>
      <c r="F55" s="43">
        <v>1382326</v>
      </c>
      <c r="G55" s="43">
        <v>1346302</v>
      </c>
      <c r="H55" s="43">
        <v>1332248</v>
      </c>
      <c r="I55" s="43">
        <v>1286478</v>
      </c>
      <c r="J55" s="43">
        <v>1301587</v>
      </c>
      <c r="K55" s="43">
        <v>1358213</v>
      </c>
      <c r="L55" s="43">
        <v>1406046</v>
      </c>
      <c r="M55" s="43">
        <v>1350750</v>
      </c>
    </row>
    <row r="56" spans="2:16" x14ac:dyDescent="0.2">
      <c r="C56" s="38" t="s">
        <v>20</v>
      </c>
      <c r="D56" s="39"/>
      <c r="E56" s="40"/>
      <c r="F56" s="43">
        <v>710</v>
      </c>
      <c r="G56" s="43">
        <v>687</v>
      </c>
      <c r="H56" s="43">
        <v>677</v>
      </c>
      <c r="I56" s="43">
        <v>1047</v>
      </c>
      <c r="J56" s="43">
        <v>1181</v>
      </c>
      <c r="K56" s="43">
        <v>1215</v>
      </c>
      <c r="L56" s="43">
        <v>498</v>
      </c>
      <c r="M56" s="43">
        <v>483</v>
      </c>
    </row>
    <row r="57" spans="2:16" x14ac:dyDescent="0.2">
      <c r="C57" s="38" t="s">
        <v>21</v>
      </c>
      <c r="D57" s="39"/>
      <c r="E57" s="40"/>
      <c r="F57" s="43">
        <v>3109306</v>
      </c>
      <c r="G57" s="43">
        <v>2717641</v>
      </c>
      <c r="H57" s="43">
        <v>2566710</v>
      </c>
      <c r="I57" s="43">
        <v>2243790</v>
      </c>
      <c r="J57" s="43">
        <v>2253006</v>
      </c>
      <c r="K57" s="43">
        <v>2203753</v>
      </c>
      <c r="L57" s="43">
        <v>2115644</v>
      </c>
      <c r="M57" s="43">
        <v>1568588</v>
      </c>
    </row>
    <row r="58" spans="2:16" x14ac:dyDescent="0.2">
      <c r="C58" s="38" t="s">
        <v>22</v>
      </c>
      <c r="D58" s="39"/>
      <c r="E58" s="40"/>
      <c r="F58" s="43">
        <v>747303</v>
      </c>
      <c r="G58" s="43">
        <v>738409</v>
      </c>
      <c r="H58" s="43">
        <v>716143</v>
      </c>
      <c r="I58" s="43">
        <v>701055</v>
      </c>
      <c r="J58" s="43">
        <v>701016</v>
      </c>
      <c r="K58" s="43">
        <v>719412</v>
      </c>
      <c r="L58" s="43">
        <v>722033</v>
      </c>
      <c r="M58" s="43">
        <v>632832</v>
      </c>
    </row>
    <row r="59" spans="2:16" x14ac:dyDescent="0.2">
      <c r="C59" s="38" t="s">
        <v>23</v>
      </c>
      <c r="D59" s="39"/>
      <c r="E59" s="40"/>
      <c r="F59" s="43">
        <v>157702</v>
      </c>
      <c r="G59" s="43">
        <v>158992</v>
      </c>
      <c r="H59" s="43">
        <v>169381</v>
      </c>
      <c r="I59" s="43">
        <v>145362</v>
      </c>
      <c r="J59" s="43">
        <v>181591</v>
      </c>
      <c r="K59" s="43">
        <v>175882</v>
      </c>
      <c r="L59" s="43">
        <v>197567</v>
      </c>
      <c r="M59" s="43">
        <v>181213</v>
      </c>
    </row>
    <row r="60" spans="2:16" x14ac:dyDescent="0.2">
      <c r="C60" s="38" t="s">
        <v>24</v>
      </c>
      <c r="D60" s="39"/>
      <c r="E60" s="40"/>
      <c r="F60" s="43">
        <v>1064096</v>
      </c>
      <c r="G60" s="43">
        <v>1049985</v>
      </c>
      <c r="H60" s="43">
        <v>954476</v>
      </c>
      <c r="I60" s="43">
        <v>920658</v>
      </c>
      <c r="J60" s="43">
        <v>978063</v>
      </c>
      <c r="K60" s="43">
        <v>1035309</v>
      </c>
      <c r="L60" s="43">
        <v>1136262</v>
      </c>
      <c r="M60" s="43">
        <v>1105153</v>
      </c>
    </row>
    <row r="61" spans="2:16" x14ac:dyDescent="0.2">
      <c r="C61" s="38" t="s">
        <v>25</v>
      </c>
      <c r="D61" s="39"/>
      <c r="E61" s="40"/>
      <c r="F61" s="43">
        <v>951057</v>
      </c>
      <c r="G61" s="43">
        <v>963150</v>
      </c>
      <c r="H61" s="43">
        <v>976241</v>
      </c>
      <c r="I61" s="43">
        <v>991773</v>
      </c>
      <c r="J61" s="43">
        <v>1003268</v>
      </c>
      <c r="K61" s="43">
        <v>1022944</v>
      </c>
      <c r="L61" s="43">
        <v>1047267</v>
      </c>
      <c r="M61" s="43">
        <v>885971</v>
      </c>
    </row>
    <row r="62" spans="2:16" x14ac:dyDescent="0.2">
      <c r="C62" s="38" t="s">
        <v>26</v>
      </c>
      <c r="D62" s="39"/>
      <c r="E62" s="40"/>
      <c r="F62" s="43">
        <v>371042</v>
      </c>
      <c r="G62" s="43">
        <v>379027</v>
      </c>
      <c r="H62" s="43">
        <v>389826</v>
      </c>
      <c r="I62" s="43">
        <v>403875</v>
      </c>
      <c r="J62" s="43">
        <v>422765</v>
      </c>
      <c r="K62" s="43">
        <v>438419</v>
      </c>
      <c r="L62" s="43">
        <v>452122</v>
      </c>
      <c r="M62" s="43">
        <v>351192</v>
      </c>
    </row>
    <row r="63" spans="2:16" x14ac:dyDescent="0.2">
      <c r="C63" s="38" t="s">
        <v>27</v>
      </c>
      <c r="D63" s="39"/>
      <c r="E63" s="40"/>
      <c r="F63" s="43">
        <v>217767</v>
      </c>
      <c r="G63" s="43">
        <v>225227</v>
      </c>
      <c r="H63" s="43">
        <v>231872</v>
      </c>
      <c r="I63" s="43">
        <v>239049</v>
      </c>
      <c r="J63" s="43">
        <v>245312</v>
      </c>
      <c r="K63" s="43">
        <v>250891</v>
      </c>
      <c r="L63" s="43">
        <v>261621</v>
      </c>
      <c r="M63" s="43">
        <v>130263</v>
      </c>
    </row>
    <row r="64" spans="2:16" x14ac:dyDescent="0.2">
      <c r="C64" s="38" t="s">
        <v>28</v>
      </c>
      <c r="D64" s="39"/>
      <c r="E64" s="40"/>
      <c r="F64" s="43">
        <v>249949</v>
      </c>
      <c r="G64" s="43">
        <v>273917</v>
      </c>
      <c r="H64" s="43">
        <v>303609</v>
      </c>
      <c r="I64" s="43">
        <v>339939</v>
      </c>
      <c r="J64" s="43">
        <v>376807</v>
      </c>
      <c r="K64" s="43">
        <v>392996</v>
      </c>
      <c r="L64" s="43">
        <v>420107</v>
      </c>
      <c r="M64" s="43">
        <v>449733</v>
      </c>
    </row>
    <row r="65" spans="2:16" x14ac:dyDescent="0.2">
      <c r="C65" s="38" t="s">
        <v>29</v>
      </c>
      <c r="D65" s="39"/>
      <c r="E65" s="40"/>
      <c r="F65" s="43">
        <v>753893</v>
      </c>
      <c r="G65" s="43">
        <v>805121</v>
      </c>
      <c r="H65" s="43">
        <v>836557</v>
      </c>
      <c r="I65" s="43">
        <v>876369</v>
      </c>
      <c r="J65" s="43">
        <v>922839</v>
      </c>
      <c r="K65" s="43">
        <v>973558</v>
      </c>
      <c r="L65" s="43">
        <v>999688</v>
      </c>
      <c r="M65" s="43">
        <v>1060762</v>
      </c>
    </row>
    <row r="66" spans="2:16" x14ac:dyDescent="0.2">
      <c r="C66" s="38" t="s">
        <v>30</v>
      </c>
      <c r="D66" s="39"/>
      <c r="E66" s="40"/>
      <c r="F66" s="43">
        <v>2081777</v>
      </c>
      <c r="G66" s="43">
        <v>2197130</v>
      </c>
      <c r="H66" s="43">
        <v>2320872</v>
      </c>
      <c r="I66" s="43">
        <v>2431910</v>
      </c>
      <c r="J66" s="43">
        <v>2514247</v>
      </c>
      <c r="K66" s="43">
        <v>2636827</v>
      </c>
      <c r="L66" s="43">
        <v>2720901</v>
      </c>
      <c r="M66" s="43">
        <v>2606669</v>
      </c>
    </row>
    <row r="67" spans="2:16" x14ac:dyDescent="0.2">
      <c r="C67" s="46" t="s">
        <v>31</v>
      </c>
      <c r="D67" s="44"/>
      <c r="E67" s="45"/>
      <c r="F67" s="50">
        <v>11086928</v>
      </c>
      <c r="G67" s="50">
        <v>10855588</v>
      </c>
      <c r="H67" s="50">
        <v>10798612</v>
      </c>
      <c r="I67" s="50">
        <v>10581305</v>
      </c>
      <c r="J67" s="50">
        <v>10901682</v>
      </c>
      <c r="K67" s="50">
        <v>11209419</v>
      </c>
      <c r="L67" s="50">
        <v>11479756</v>
      </c>
      <c r="M67" s="50">
        <v>10323609</v>
      </c>
    </row>
    <row r="68" spans="2:16" x14ac:dyDescent="0.2">
      <c r="G68" s="60">
        <f t="shared" ref="G68" si="3">+G67/F67-1</f>
        <v>-2.0866014463158722E-2</v>
      </c>
      <c r="H68" s="60">
        <f t="shared" ref="H68" si="4">+H67/G67-1</f>
        <v>-5.248541120020378E-3</v>
      </c>
      <c r="I68" s="60">
        <f t="shared" ref="I68" si="5">+I67/H67-1</f>
        <v>-2.0123604774391346E-2</v>
      </c>
      <c r="J68" s="60">
        <f t="shared" ref="J68" si="6">+J67/I67-1</f>
        <v>3.0277645337696946E-2</v>
      </c>
      <c r="K68" s="60">
        <f t="shared" ref="K68:L68" si="7">+K67/J67-1</f>
        <v>2.8228396315357562E-2</v>
      </c>
      <c r="L68" s="60">
        <f t="shared" si="7"/>
        <v>2.4116950218383337E-2</v>
      </c>
      <c r="M68" s="60">
        <f>+M67/L67-1</f>
        <v>-0.10071180955414039</v>
      </c>
    </row>
    <row r="70" spans="2:16" x14ac:dyDescent="0.2">
      <c r="B70" s="28"/>
      <c r="C70" s="28"/>
      <c r="D70" s="28"/>
      <c r="E70" s="28"/>
    </row>
    <row r="71" spans="2:16" ht="15" x14ac:dyDescent="0.25">
      <c r="B71" s="52" t="s">
        <v>33</v>
      </c>
      <c r="C71" s="36"/>
      <c r="D71" s="36"/>
      <c r="E71" s="36"/>
      <c r="F71" s="29"/>
      <c r="G71" s="31"/>
      <c r="H71" s="29"/>
      <c r="I71" s="29"/>
      <c r="J71" s="29"/>
      <c r="K71" s="29"/>
      <c r="L71" s="29"/>
      <c r="M71" s="29"/>
      <c r="N71" s="29"/>
      <c r="O71" s="29"/>
      <c r="P71" s="29"/>
    </row>
    <row r="73" spans="2:16" x14ac:dyDescent="0.2">
      <c r="C73" s="47" t="s">
        <v>18</v>
      </c>
      <c r="D73" s="41"/>
      <c r="E73" s="42"/>
      <c r="F73" s="48">
        <v>2013</v>
      </c>
      <c r="G73" s="48">
        <v>2014</v>
      </c>
      <c r="H73" s="48">
        <v>2015</v>
      </c>
      <c r="I73" s="48">
        <v>2016</v>
      </c>
      <c r="J73" s="48">
        <v>2017</v>
      </c>
      <c r="K73" s="48">
        <v>2018</v>
      </c>
      <c r="L73" s="48">
        <v>2019</v>
      </c>
      <c r="M73" s="48">
        <v>2020</v>
      </c>
    </row>
    <row r="74" spans="2:16" x14ac:dyDescent="0.2">
      <c r="C74" s="38" t="s">
        <v>19</v>
      </c>
      <c r="D74" s="39"/>
      <c r="E74" s="40"/>
      <c r="F74" s="49">
        <v>12.468070506095104</v>
      </c>
      <c r="G74" s="49">
        <v>12.401926086362156</v>
      </c>
      <c r="H74" s="49">
        <v>12.337215190248523</v>
      </c>
      <c r="I74" s="49">
        <v>12.158027766896428</v>
      </c>
      <c r="J74" s="49">
        <v>11.939322757717569</v>
      </c>
      <c r="K74" s="49">
        <v>12.11671184742046</v>
      </c>
      <c r="L74" s="49">
        <v>12.248047780806491</v>
      </c>
      <c r="M74" s="49">
        <v>13.084087163704089</v>
      </c>
    </row>
    <row r="75" spans="2:16" x14ac:dyDescent="0.2">
      <c r="C75" s="38" t="s">
        <v>20</v>
      </c>
      <c r="D75" s="39"/>
      <c r="E75" s="40"/>
      <c r="F75" s="49">
        <v>6.4039380430719857E-3</v>
      </c>
      <c r="G75" s="49">
        <v>6.3285378921897183E-3</v>
      </c>
      <c r="H75" s="49">
        <v>6.2693242427823131E-3</v>
      </c>
      <c r="I75" s="49">
        <v>9.8948097611778509E-3</v>
      </c>
      <c r="J75" s="49">
        <v>1.0833190694793703E-2</v>
      </c>
      <c r="K75" s="49">
        <v>1.0839098797181191E-2</v>
      </c>
      <c r="L75" s="49">
        <v>4.3380712969857543E-3</v>
      </c>
      <c r="M75" s="49">
        <v>4.6785964094533221E-3</v>
      </c>
    </row>
    <row r="76" spans="2:16" x14ac:dyDescent="0.2">
      <c r="C76" s="38" t="s">
        <v>21</v>
      </c>
      <c r="D76" s="39"/>
      <c r="E76" s="40"/>
      <c r="F76" s="49">
        <v>28.044792930918284</v>
      </c>
      <c r="G76" s="49">
        <v>25.034489149735599</v>
      </c>
      <c r="H76" s="49">
        <v>23.768888075615642</v>
      </c>
      <c r="I76" s="49">
        <v>21.205229411684098</v>
      </c>
      <c r="J76" s="49">
        <v>20.666590715084148</v>
      </c>
      <c r="K76" s="49">
        <v>19.659832503361681</v>
      </c>
      <c r="L76" s="49">
        <v>18.429346407711105</v>
      </c>
      <c r="M76" s="49">
        <v>15.194182577042584</v>
      </c>
    </row>
    <row r="77" spans="2:16" x14ac:dyDescent="0.2">
      <c r="C77" s="38" t="s">
        <v>22</v>
      </c>
      <c r="D77" s="39"/>
      <c r="E77" s="40"/>
      <c r="F77" s="49">
        <v>6.7403973400025681</v>
      </c>
      <c r="G77" s="49">
        <v>6.8021096600202586</v>
      </c>
      <c r="H77" s="49">
        <v>6.6318060135876724</v>
      </c>
      <c r="I77" s="49">
        <v>6.6254115158763502</v>
      </c>
      <c r="J77" s="49">
        <v>6.4303471702806965</v>
      </c>
      <c r="K77" s="49">
        <v>6.4179240690351564</v>
      </c>
      <c r="L77" s="49">
        <v>6.289619744531155</v>
      </c>
      <c r="M77" s="49">
        <v>6.1299493229547926</v>
      </c>
    </row>
    <row r="78" spans="2:16" x14ac:dyDescent="0.2">
      <c r="C78" s="38" t="s">
        <v>23</v>
      </c>
      <c r="D78" s="39"/>
      <c r="E78" s="40"/>
      <c r="F78" s="49">
        <v>1.4224138553078003</v>
      </c>
      <c r="G78" s="49">
        <v>1.4646097475327915</v>
      </c>
      <c r="H78" s="49">
        <v>1.5685441795667814</v>
      </c>
      <c r="I78" s="49">
        <v>1.3737624990490303</v>
      </c>
      <c r="J78" s="49">
        <v>1.6657154373059129</v>
      </c>
      <c r="K78" s="49">
        <v>1.5690554523833931</v>
      </c>
      <c r="L78" s="49">
        <v>1.7210034777742664</v>
      </c>
      <c r="M78" s="49">
        <v>1.7553260686258072</v>
      </c>
    </row>
    <row r="79" spans="2:16" x14ac:dyDescent="0.2">
      <c r="C79" s="38" t="s">
        <v>24</v>
      </c>
      <c r="D79" s="39"/>
      <c r="E79" s="40"/>
      <c r="F79" s="49">
        <v>9.5977533181418693</v>
      </c>
      <c r="G79" s="49">
        <v>9.6722996488076003</v>
      </c>
      <c r="H79" s="49">
        <v>8.8388767000796022</v>
      </c>
      <c r="I79" s="49">
        <v>8.7007982474751451</v>
      </c>
      <c r="J79" s="49">
        <v>8.9716706100948471</v>
      </c>
      <c r="K79" s="49">
        <v>9.2360629930953611</v>
      </c>
      <c r="L79" s="49">
        <v>9.8979629880635098</v>
      </c>
      <c r="M79" s="49">
        <v>10.705103225044653</v>
      </c>
    </row>
    <row r="80" spans="2:16" x14ac:dyDescent="0.2">
      <c r="C80" s="38" t="s">
        <v>25</v>
      </c>
      <c r="D80" s="39"/>
      <c r="E80" s="40"/>
      <c r="F80" s="49">
        <v>8.5781832442674837</v>
      </c>
      <c r="G80" s="49">
        <v>8.8723890405568078</v>
      </c>
      <c r="H80" s="49">
        <v>9.0404303812378846</v>
      </c>
      <c r="I80" s="49">
        <v>9.3728798101935453</v>
      </c>
      <c r="J80" s="49">
        <v>9.2028734648469843</v>
      </c>
      <c r="K80" s="49">
        <v>9.1257539752952415</v>
      </c>
      <c r="L80" s="49">
        <v>9.1227287409244582</v>
      </c>
      <c r="M80" s="49">
        <v>8.581989108653767</v>
      </c>
    </row>
    <row r="81" spans="3:13" x14ac:dyDescent="0.2">
      <c r="C81" s="38" t="s">
        <v>26</v>
      </c>
      <c r="D81" s="39"/>
      <c r="E81" s="40"/>
      <c r="F81" s="49">
        <v>3.3466619427852331</v>
      </c>
      <c r="G81" s="49">
        <v>3.4915381829155634</v>
      </c>
      <c r="H81" s="49">
        <v>3.6099639472184015</v>
      </c>
      <c r="I81" s="49">
        <v>3.8168732495660982</v>
      </c>
      <c r="J81" s="49">
        <v>3.8779795631536489</v>
      </c>
      <c r="K81" s="49">
        <v>3.9111661362645114</v>
      </c>
      <c r="L81" s="49">
        <v>3.9384286564975772</v>
      </c>
      <c r="M81" s="49">
        <v>3.4018336029580354</v>
      </c>
    </row>
    <row r="82" spans="3:13" x14ac:dyDescent="0.2">
      <c r="C82" s="38" t="s">
        <v>27</v>
      </c>
      <c r="D82" s="39"/>
      <c r="E82" s="40"/>
      <c r="F82" s="49">
        <v>1.9641779941206436</v>
      </c>
      <c r="G82" s="49">
        <v>2.0747563374733824</v>
      </c>
      <c r="H82" s="49">
        <v>2.1472389229282429</v>
      </c>
      <c r="I82" s="49">
        <v>2.2591636853866324</v>
      </c>
      <c r="J82" s="49">
        <v>2.250221571313491</v>
      </c>
      <c r="K82" s="49">
        <v>2.2382159146696186</v>
      </c>
      <c r="L82" s="49">
        <v>2.2789770096158839</v>
      </c>
      <c r="M82" s="49">
        <v>1.2617971099060417</v>
      </c>
    </row>
    <row r="83" spans="3:13" x14ac:dyDescent="0.2">
      <c r="C83" s="38" t="s">
        <v>28</v>
      </c>
      <c r="D83" s="39"/>
      <c r="E83" s="40"/>
      <c r="F83" s="49">
        <v>2.2544477604616895</v>
      </c>
      <c r="G83" s="49">
        <v>2.5232810972560857</v>
      </c>
      <c r="H83" s="49">
        <v>2.8115557814282059</v>
      </c>
      <c r="I83" s="49">
        <v>3.2126377606542862</v>
      </c>
      <c r="J83" s="49">
        <v>3.4564115885970623</v>
      </c>
      <c r="K83" s="49">
        <v>3.5059444204913741</v>
      </c>
      <c r="L83" s="49">
        <v>3.6595464224152496</v>
      </c>
      <c r="M83" s="49">
        <v>4.3563544493015955</v>
      </c>
    </row>
    <row r="84" spans="3:13" x14ac:dyDescent="0.2">
      <c r="C84" s="38" t="s">
        <v>29</v>
      </c>
      <c r="D84" s="39"/>
      <c r="E84" s="40"/>
      <c r="F84" s="49">
        <v>6.7998367085995328</v>
      </c>
      <c r="G84" s="49">
        <v>7.416650300287742</v>
      </c>
      <c r="H84" s="49">
        <v>7.7468937674582623</v>
      </c>
      <c r="I84" s="49">
        <v>8.2822392890101924</v>
      </c>
      <c r="J84" s="49">
        <v>8.4651065771318592</v>
      </c>
      <c r="K84" s="49">
        <v>8.6851780631984585</v>
      </c>
      <c r="L84" s="49">
        <v>8.7082687123315168</v>
      </c>
      <c r="M84" s="49">
        <v>10.275108249450362</v>
      </c>
    </row>
    <row r="85" spans="3:13" x14ac:dyDescent="0.2">
      <c r="C85" s="38" t="s">
        <v>30</v>
      </c>
      <c r="D85" s="39"/>
      <c r="E85" s="40"/>
      <c r="F85" s="49">
        <v>18.776860461256717</v>
      </c>
      <c r="G85" s="49">
        <v>20.239622211159819</v>
      </c>
      <c r="H85" s="49">
        <v>21.492317716387994</v>
      </c>
      <c r="I85" s="49">
        <v>22.98308195444702</v>
      </c>
      <c r="J85" s="49">
        <v>23.062927353778985</v>
      </c>
      <c r="K85" s="49">
        <v>23.523315525987563</v>
      </c>
      <c r="L85" s="49">
        <v>23.701731988031803</v>
      </c>
      <c r="M85" s="49">
        <v>25.249590525948822</v>
      </c>
    </row>
    <row r="86" spans="3:13" x14ac:dyDescent="0.2">
      <c r="C86" s="46" t="s">
        <v>31</v>
      </c>
      <c r="D86" s="44"/>
      <c r="E86" s="45"/>
      <c r="F86" s="51">
        <f>SUM(F74:F85)</f>
        <v>99.999999999999986</v>
      </c>
      <c r="G86" s="51">
        <f t="shared" ref="G86:M86" si="8">SUM(G74:G85)</f>
        <v>100</v>
      </c>
      <c r="H86" s="51">
        <f t="shared" si="8"/>
        <v>99.999999999999972</v>
      </c>
      <c r="I86" s="51">
        <f t="shared" si="8"/>
        <v>100</v>
      </c>
      <c r="J86" s="51">
        <f t="shared" si="8"/>
        <v>100.00000000000001</v>
      </c>
      <c r="K86" s="51">
        <f t="shared" si="8"/>
        <v>100</v>
      </c>
      <c r="L86" s="51">
        <f t="shared" si="8"/>
        <v>100</v>
      </c>
      <c r="M86" s="51">
        <f t="shared" si="8"/>
        <v>99.999999999999986</v>
      </c>
    </row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</sheetData>
  <mergeCells count="1">
    <mergeCell ref="B2:P3"/>
  </mergeCells>
  <conditionalFormatting sqref="M74:M8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{C2A18432-1C98-4390-B619-21168035BC55}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A18432-1C98-4390-B619-21168035BC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M74:M84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0"/>
  <sheetViews>
    <sheetView zoomScale="80" zoomScaleNormal="80" workbookViewId="0">
      <selection activeCell="L80" sqref="E80:L80"/>
    </sheetView>
  </sheetViews>
  <sheetFormatPr baseColWidth="10" defaultColWidth="0" defaultRowHeight="12" x14ac:dyDescent="0.2"/>
  <cols>
    <col min="1" max="1" width="11.7109375" style="25" customWidth="1"/>
    <col min="2" max="4" width="11.28515625" style="25" customWidth="1"/>
    <col min="5" max="6" width="13.42578125" style="25" customWidth="1"/>
    <col min="7" max="7" width="14.140625" style="25" customWidth="1"/>
    <col min="8" max="8" width="13" style="25" customWidth="1"/>
    <col min="9" max="9" width="14.140625" style="25" customWidth="1"/>
    <col min="10" max="10" width="13.85546875" style="25" customWidth="1"/>
    <col min="11" max="11" width="14.7109375" style="25" customWidth="1"/>
    <col min="12" max="12" width="13.42578125" style="25" bestFit="1" customWidth="1"/>
    <col min="13" max="13" width="13.140625" style="25" customWidth="1"/>
    <col min="14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52" t="s">
        <v>12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10</v>
      </c>
      <c r="J8" s="28" t="s">
        <v>60</v>
      </c>
    </row>
    <row r="9" spans="2:16" x14ac:dyDescent="0.2">
      <c r="G9" s="28"/>
    </row>
    <row r="10" spans="2:16" x14ac:dyDescent="0.2">
      <c r="C10" s="35" t="s">
        <v>2</v>
      </c>
      <c r="D10" s="35" t="s">
        <v>3</v>
      </c>
      <c r="E10" s="35" t="s">
        <v>8</v>
      </c>
      <c r="F10" s="35" t="s">
        <v>9</v>
      </c>
      <c r="G10" s="35" t="s">
        <v>14</v>
      </c>
      <c r="H10" s="35" t="s">
        <v>15</v>
      </c>
      <c r="I10" s="35" t="s">
        <v>16</v>
      </c>
      <c r="J10" s="35" t="s">
        <v>11</v>
      </c>
    </row>
    <row r="11" spans="2:16" x14ac:dyDescent="0.2">
      <c r="C11" s="33">
        <v>2013</v>
      </c>
      <c r="D11" s="33" t="s">
        <v>4</v>
      </c>
      <c r="E11" s="30">
        <v>41363</v>
      </c>
      <c r="F11" s="37">
        <v>123.9</v>
      </c>
      <c r="G11" s="34"/>
      <c r="H11" s="34"/>
      <c r="I11" s="34"/>
      <c r="J11" s="37">
        <v>85.0316677916706</v>
      </c>
    </row>
    <row r="12" spans="2:16" x14ac:dyDescent="0.2">
      <c r="C12" s="33">
        <v>2013</v>
      </c>
      <c r="D12" s="33" t="s">
        <v>5</v>
      </c>
      <c r="E12" s="30">
        <v>41453</v>
      </c>
      <c r="F12" s="37">
        <v>136.19999999999999</v>
      </c>
      <c r="G12" s="33"/>
      <c r="H12" s="33"/>
      <c r="I12" s="33"/>
      <c r="J12" s="37">
        <v>92.417560756521695</v>
      </c>
    </row>
    <row r="13" spans="2:16" x14ac:dyDescent="0.2">
      <c r="C13" s="33">
        <v>2013</v>
      </c>
      <c r="D13" s="33" t="s">
        <v>6</v>
      </c>
      <c r="E13" s="30">
        <v>41543</v>
      </c>
      <c r="F13" s="37">
        <v>129.30000000000001</v>
      </c>
      <c r="G13" s="33"/>
      <c r="H13" s="33"/>
      <c r="I13" s="33"/>
      <c r="J13" s="37">
        <v>74.673656846284601</v>
      </c>
    </row>
    <row r="14" spans="2:16" x14ac:dyDescent="0.2">
      <c r="C14" s="33">
        <v>2013</v>
      </c>
      <c r="D14" s="33" t="s">
        <v>7</v>
      </c>
      <c r="E14" s="30">
        <v>41633</v>
      </c>
      <c r="F14" s="37">
        <v>145.30000000000001</v>
      </c>
      <c r="G14" s="33"/>
      <c r="H14" s="37">
        <f>+SUM(F11:F14)</f>
        <v>534.70000000000005</v>
      </c>
      <c r="I14" s="33"/>
      <c r="J14" s="37">
        <v>86.730331965205394</v>
      </c>
    </row>
    <row r="15" spans="2:16" x14ac:dyDescent="0.2">
      <c r="C15" s="33">
        <v>2014</v>
      </c>
      <c r="D15" s="33" t="s">
        <v>4</v>
      </c>
      <c r="E15" s="30">
        <v>41723</v>
      </c>
      <c r="F15" s="37">
        <v>129.30000000000001</v>
      </c>
      <c r="G15" s="54">
        <f>+F15/F11-1</f>
        <v>4.3583535108958849E-2</v>
      </c>
      <c r="H15" s="37">
        <f t="shared" ref="H15:H46" si="0">+SUM(F12:F15)</f>
        <v>540.1</v>
      </c>
      <c r="I15" s="33"/>
      <c r="J15" s="37">
        <v>90.391268749999995</v>
      </c>
    </row>
    <row r="16" spans="2:16" x14ac:dyDescent="0.2">
      <c r="C16" s="33">
        <v>2014</v>
      </c>
      <c r="D16" s="33" t="s">
        <v>5</v>
      </c>
      <c r="E16" s="30">
        <v>41813</v>
      </c>
      <c r="F16" s="37">
        <v>139.9</v>
      </c>
      <c r="G16" s="54">
        <f t="shared" ref="G16:G46" si="1">+F16/F12-1</f>
        <v>2.7165932452276165E-2</v>
      </c>
      <c r="H16" s="37">
        <f t="shared" si="0"/>
        <v>543.80000000000007</v>
      </c>
      <c r="I16" s="33"/>
      <c r="J16" s="37">
        <v>82.447304750000001</v>
      </c>
    </row>
    <row r="17" spans="3:10" x14ac:dyDescent="0.2">
      <c r="C17" s="33">
        <v>2014</v>
      </c>
      <c r="D17" s="33" t="s">
        <v>6</v>
      </c>
      <c r="E17" s="30">
        <v>41903</v>
      </c>
      <c r="F17" s="37">
        <v>133.5</v>
      </c>
      <c r="G17" s="54">
        <f t="shared" si="1"/>
        <v>3.2482598607888491E-2</v>
      </c>
      <c r="H17" s="37">
        <f t="shared" si="0"/>
        <v>548</v>
      </c>
      <c r="I17" s="33"/>
      <c r="J17" s="37">
        <v>112.708846649294</v>
      </c>
    </row>
    <row r="18" spans="3:10" x14ac:dyDescent="0.2">
      <c r="C18" s="33">
        <v>2014</v>
      </c>
      <c r="D18" s="33" t="s">
        <v>7</v>
      </c>
      <c r="E18" s="30">
        <v>41993</v>
      </c>
      <c r="F18" s="37">
        <v>139.9</v>
      </c>
      <c r="G18" s="54">
        <f t="shared" si="1"/>
        <v>-3.7164487267722035E-2</v>
      </c>
      <c r="H18" s="37">
        <f t="shared" si="0"/>
        <v>542.6</v>
      </c>
      <c r="I18" s="55">
        <f>+H18/H14-1</f>
        <v>1.4774639985038363E-2</v>
      </c>
      <c r="J18" s="56">
        <v>152.91935755988899</v>
      </c>
    </row>
    <row r="19" spans="3:10" x14ac:dyDescent="0.2">
      <c r="C19" s="33">
        <v>2015</v>
      </c>
      <c r="D19" s="33" t="s">
        <v>4</v>
      </c>
      <c r="E19" s="30">
        <v>42083</v>
      </c>
      <c r="F19" s="37">
        <v>133.4</v>
      </c>
      <c r="G19" s="54">
        <f t="shared" si="1"/>
        <v>3.1709203402938924E-2</v>
      </c>
      <c r="H19" s="37">
        <f t="shared" si="0"/>
        <v>546.69999999999993</v>
      </c>
      <c r="I19" s="55">
        <f t="shared" ref="I19:I46" si="2">+H19/H15-1</f>
        <v>1.2219959266802194E-2</v>
      </c>
      <c r="J19" s="56">
        <v>188.92553039540201</v>
      </c>
    </row>
    <row r="20" spans="3:10" x14ac:dyDescent="0.2">
      <c r="C20" s="33">
        <v>2015</v>
      </c>
      <c r="D20" s="33" t="s">
        <v>5</v>
      </c>
      <c r="E20" s="30">
        <v>42173</v>
      </c>
      <c r="F20" s="37">
        <v>144.80000000000001</v>
      </c>
      <c r="G20" s="54">
        <f t="shared" si="1"/>
        <v>3.5025017869907193E-2</v>
      </c>
      <c r="H20" s="37">
        <f t="shared" si="0"/>
        <v>551.59999999999991</v>
      </c>
      <c r="I20" s="55">
        <f t="shared" si="2"/>
        <v>1.434350864288314E-2</v>
      </c>
      <c r="J20" s="56">
        <v>166.980017395402</v>
      </c>
    </row>
    <row r="21" spans="3:10" x14ac:dyDescent="0.2">
      <c r="C21" s="33">
        <v>2015</v>
      </c>
      <c r="D21" s="33" t="s">
        <v>6</v>
      </c>
      <c r="E21" s="30">
        <v>42263</v>
      </c>
      <c r="F21" s="37">
        <v>135</v>
      </c>
      <c r="G21" s="54">
        <f t="shared" si="1"/>
        <v>1.1235955056179803E-2</v>
      </c>
      <c r="H21" s="37">
        <f t="shared" si="0"/>
        <v>553.1</v>
      </c>
      <c r="I21" s="55">
        <f t="shared" si="2"/>
        <v>9.3065693430658403E-3</v>
      </c>
      <c r="J21" s="56">
        <v>159.024951500995</v>
      </c>
    </row>
    <row r="22" spans="3:10" x14ac:dyDescent="0.2">
      <c r="C22" s="33">
        <v>2015</v>
      </c>
      <c r="D22" s="33" t="s">
        <v>7</v>
      </c>
      <c r="E22" s="30">
        <v>42353</v>
      </c>
      <c r="F22" s="37">
        <v>141.69999999999999</v>
      </c>
      <c r="G22" s="54">
        <f t="shared" si="1"/>
        <v>1.2866333095067795E-2</v>
      </c>
      <c r="H22" s="37">
        <f t="shared" si="0"/>
        <v>554.90000000000009</v>
      </c>
      <c r="I22" s="55">
        <f t="shared" si="2"/>
        <v>2.2668632510136399E-2</v>
      </c>
      <c r="J22" s="56">
        <v>192.19260268615</v>
      </c>
    </row>
    <row r="23" spans="3:10" x14ac:dyDescent="0.2">
      <c r="C23" s="33">
        <v>2016</v>
      </c>
      <c r="D23" s="33" t="s">
        <v>4</v>
      </c>
      <c r="E23" s="30">
        <v>42443</v>
      </c>
      <c r="F23" s="37">
        <v>131.5</v>
      </c>
      <c r="G23" s="54">
        <f t="shared" si="1"/>
        <v>-1.4242878560719707E-2</v>
      </c>
      <c r="H23" s="37">
        <f t="shared" si="0"/>
        <v>553</v>
      </c>
      <c r="I23" s="55">
        <f t="shared" si="2"/>
        <v>1.1523687580025754E-2</v>
      </c>
      <c r="J23" s="56">
        <v>193.21631567706899</v>
      </c>
    </row>
    <row r="24" spans="3:10" x14ac:dyDescent="0.2">
      <c r="C24" s="33">
        <v>2016</v>
      </c>
      <c r="D24" s="33" t="s">
        <v>5</v>
      </c>
      <c r="E24" s="30">
        <v>42533</v>
      </c>
      <c r="F24" s="37">
        <v>141.9</v>
      </c>
      <c r="G24" s="54">
        <f t="shared" si="1"/>
        <v>-2.0027624309392311E-2</v>
      </c>
      <c r="H24" s="37">
        <f t="shared" si="0"/>
        <v>550.1</v>
      </c>
      <c r="I24" s="55">
        <f t="shared" si="2"/>
        <v>-2.7193618564175237E-3</v>
      </c>
      <c r="J24" s="56">
        <v>199.59578330873501</v>
      </c>
    </row>
    <row r="25" spans="3:10" x14ac:dyDescent="0.2">
      <c r="C25" s="33">
        <v>2016</v>
      </c>
      <c r="D25" s="33" t="s">
        <v>6</v>
      </c>
      <c r="E25" s="30">
        <v>42623</v>
      </c>
      <c r="F25" s="37">
        <v>137.9</v>
      </c>
      <c r="G25" s="54">
        <f t="shared" si="1"/>
        <v>2.1481481481481435E-2</v>
      </c>
      <c r="H25" s="37">
        <f t="shared" si="0"/>
        <v>553</v>
      </c>
      <c r="I25" s="55">
        <f t="shared" si="2"/>
        <v>-1.8079913216417776E-4</v>
      </c>
      <c r="J25" s="56">
        <v>177.594191633436</v>
      </c>
    </row>
    <row r="26" spans="3:10" x14ac:dyDescent="0.2">
      <c r="C26" s="33">
        <v>2016</v>
      </c>
      <c r="D26" s="33" t="s">
        <v>7</v>
      </c>
      <c r="E26" s="30">
        <v>42713</v>
      </c>
      <c r="F26" s="37">
        <v>148.4</v>
      </c>
      <c r="G26" s="54">
        <f t="shared" si="1"/>
        <v>4.7282992237120736E-2</v>
      </c>
      <c r="H26" s="37">
        <f t="shared" si="0"/>
        <v>559.69999999999993</v>
      </c>
      <c r="I26" s="55">
        <f t="shared" si="2"/>
        <v>8.6502072445482359E-3</v>
      </c>
      <c r="J26" s="56">
        <v>201.57653766868901</v>
      </c>
    </row>
    <row r="27" spans="3:10" x14ac:dyDescent="0.2">
      <c r="C27" s="33">
        <v>2017</v>
      </c>
      <c r="D27" s="33" t="s">
        <v>4</v>
      </c>
      <c r="E27" s="30">
        <v>42803</v>
      </c>
      <c r="F27" s="37">
        <v>130.80000000000001</v>
      </c>
      <c r="G27" s="54">
        <f t="shared" si="1"/>
        <v>-5.3231939163497222E-3</v>
      </c>
      <c r="H27" s="37">
        <f t="shared" si="0"/>
        <v>559</v>
      </c>
      <c r="I27" s="55">
        <f t="shared" si="2"/>
        <v>1.0849909584086825E-2</v>
      </c>
      <c r="J27" s="56">
        <v>42.633184717077299</v>
      </c>
    </row>
    <row r="28" spans="3:10" x14ac:dyDescent="0.2">
      <c r="C28" s="33">
        <v>2017</v>
      </c>
      <c r="D28" s="33" t="s">
        <v>5</v>
      </c>
      <c r="E28" s="30">
        <v>42893</v>
      </c>
      <c r="F28" s="37">
        <v>144.9</v>
      </c>
      <c r="G28" s="54">
        <f t="shared" si="1"/>
        <v>2.114164904862581E-2</v>
      </c>
      <c r="H28" s="37">
        <f t="shared" si="0"/>
        <v>562</v>
      </c>
      <c r="I28" s="55">
        <f t="shared" si="2"/>
        <v>2.1632430467187769E-2</v>
      </c>
      <c r="J28" s="56">
        <v>55.927604083675398</v>
      </c>
    </row>
    <row r="29" spans="3:10" x14ac:dyDescent="0.2">
      <c r="C29" s="33">
        <v>2017</v>
      </c>
      <c r="D29" s="33" t="s">
        <v>6</v>
      </c>
      <c r="E29" s="30">
        <v>42983</v>
      </c>
      <c r="F29" s="37">
        <v>142.6</v>
      </c>
      <c r="G29" s="54">
        <f t="shared" si="1"/>
        <v>3.4082668600434962E-2</v>
      </c>
      <c r="H29" s="37">
        <f t="shared" si="0"/>
        <v>566.70000000000005</v>
      </c>
      <c r="I29" s="55">
        <f t="shared" si="2"/>
        <v>2.4773960216998292E-2</v>
      </c>
      <c r="J29" s="56">
        <v>62.565277515640503</v>
      </c>
    </row>
    <row r="30" spans="3:10" x14ac:dyDescent="0.2">
      <c r="C30" s="33">
        <v>2017</v>
      </c>
      <c r="D30" s="33" t="s">
        <v>7</v>
      </c>
      <c r="E30" s="30">
        <v>43073</v>
      </c>
      <c r="F30" s="37">
        <v>150.9</v>
      </c>
      <c r="G30" s="54">
        <f t="shared" si="1"/>
        <v>1.6846361185983927E-2</v>
      </c>
      <c r="H30" s="37">
        <f t="shared" si="0"/>
        <v>569.20000000000005</v>
      </c>
      <c r="I30" s="55">
        <f t="shared" si="2"/>
        <v>1.6973378595676492E-2</v>
      </c>
      <c r="J30" s="56">
        <v>69.975277465133999</v>
      </c>
    </row>
    <row r="31" spans="3:10" x14ac:dyDescent="0.2">
      <c r="C31" s="33">
        <v>2018</v>
      </c>
      <c r="D31" s="33" t="s">
        <v>4</v>
      </c>
      <c r="E31" s="30">
        <v>43189</v>
      </c>
      <c r="F31" s="37">
        <v>136.4</v>
      </c>
      <c r="G31" s="54">
        <f t="shared" si="1"/>
        <v>4.2813455657492394E-2</v>
      </c>
      <c r="H31" s="37">
        <f t="shared" si="0"/>
        <v>574.79999999999995</v>
      </c>
      <c r="I31" s="55">
        <f t="shared" si="2"/>
        <v>2.8264758497316578E-2</v>
      </c>
      <c r="J31" s="56">
        <v>49.611823622633999</v>
      </c>
    </row>
    <row r="32" spans="3:10" x14ac:dyDescent="0.2">
      <c r="C32" s="33">
        <v>2018</v>
      </c>
      <c r="D32" s="33" t="s">
        <v>5</v>
      </c>
      <c r="E32" s="30">
        <v>43279</v>
      </c>
      <c r="F32" s="37">
        <v>155.80000000000001</v>
      </c>
      <c r="G32" s="54">
        <f t="shared" si="1"/>
        <v>7.5224292615597044E-2</v>
      </c>
      <c r="H32" s="37">
        <f t="shared" si="0"/>
        <v>585.70000000000005</v>
      </c>
      <c r="I32" s="55">
        <f t="shared" si="2"/>
        <v>4.2170818505338215E-2</v>
      </c>
      <c r="J32" s="56">
        <v>48.466703917634</v>
      </c>
    </row>
    <row r="33" spans="3:10" x14ac:dyDescent="0.2">
      <c r="C33" s="33">
        <v>2018</v>
      </c>
      <c r="D33" s="33" t="s">
        <v>6</v>
      </c>
      <c r="E33" s="30">
        <v>43369</v>
      </c>
      <c r="F33" s="37">
        <v>144.4</v>
      </c>
      <c r="G33" s="54">
        <f t="shared" si="1"/>
        <v>1.2622720897615736E-2</v>
      </c>
      <c r="H33" s="37">
        <f t="shared" si="0"/>
        <v>587.5</v>
      </c>
      <c r="I33" s="55">
        <f t="shared" si="2"/>
        <v>3.670372331039351E-2</v>
      </c>
      <c r="J33" s="56">
        <v>57.901094309964499</v>
      </c>
    </row>
    <row r="34" spans="3:10" x14ac:dyDescent="0.2">
      <c r="C34" s="33">
        <v>2018</v>
      </c>
      <c r="D34" s="33" t="s">
        <v>7</v>
      </c>
      <c r="E34" s="30">
        <v>43459</v>
      </c>
      <c r="F34" s="37">
        <v>161.19999999999999</v>
      </c>
      <c r="G34" s="54">
        <f t="shared" si="1"/>
        <v>6.8257123923127772E-2</v>
      </c>
      <c r="H34" s="37">
        <f t="shared" si="0"/>
        <v>597.79999999999995</v>
      </c>
      <c r="I34" s="58">
        <f t="shared" si="2"/>
        <v>5.0245959241039806E-2</v>
      </c>
      <c r="J34" s="56">
        <v>69.253520923633999</v>
      </c>
    </row>
    <row r="35" spans="3:10" x14ac:dyDescent="0.2">
      <c r="C35" s="33">
        <v>2019</v>
      </c>
      <c r="D35" s="33" t="s">
        <v>4</v>
      </c>
      <c r="E35" s="30">
        <v>43549</v>
      </c>
      <c r="F35" s="37">
        <v>141.9</v>
      </c>
      <c r="G35" s="54">
        <f t="shared" si="1"/>
        <v>4.0322580645161255E-2</v>
      </c>
      <c r="H35" s="37">
        <f t="shared" si="0"/>
        <v>603.30000000000007</v>
      </c>
      <c r="I35" s="55">
        <f t="shared" si="2"/>
        <v>4.9582463465553506E-2</v>
      </c>
      <c r="J35" s="56">
        <v>67.475584062633899</v>
      </c>
    </row>
    <row r="36" spans="3:10" x14ac:dyDescent="0.2">
      <c r="C36" s="33">
        <v>2019</v>
      </c>
      <c r="D36" s="33" t="s">
        <v>5</v>
      </c>
      <c r="E36" s="30">
        <v>43639</v>
      </c>
      <c r="F36" s="37">
        <v>155</v>
      </c>
      <c r="G36" s="54">
        <f t="shared" si="1"/>
        <v>-5.1347881899872494E-3</v>
      </c>
      <c r="H36" s="37">
        <f t="shared" si="0"/>
        <v>602.5</v>
      </c>
      <c r="I36" s="55">
        <f t="shared" si="2"/>
        <v>2.8683626429912845E-2</v>
      </c>
      <c r="J36" s="56">
        <v>51.006584230134003</v>
      </c>
    </row>
    <row r="37" spans="3:10" x14ac:dyDescent="0.2">
      <c r="C37" s="33">
        <v>2019</v>
      </c>
      <c r="D37" s="33" t="s">
        <v>6</v>
      </c>
      <c r="E37" s="30">
        <v>43729</v>
      </c>
      <c r="F37" s="37">
        <v>151.9</v>
      </c>
      <c r="G37" s="54">
        <f t="shared" si="1"/>
        <v>5.1939058171745156E-2</v>
      </c>
      <c r="H37" s="37">
        <f t="shared" si="0"/>
        <v>610</v>
      </c>
      <c r="I37" s="55">
        <f t="shared" si="2"/>
        <v>3.8297872340425476E-2</v>
      </c>
      <c r="J37" s="56">
        <v>66.347861256090297</v>
      </c>
    </row>
    <row r="38" spans="3:10" x14ac:dyDescent="0.2">
      <c r="C38" s="33">
        <v>2019</v>
      </c>
      <c r="D38" s="33" t="s">
        <v>7</v>
      </c>
      <c r="E38" s="30">
        <v>43819</v>
      </c>
      <c r="F38" s="37">
        <v>170.7</v>
      </c>
      <c r="G38" s="54">
        <f t="shared" si="1"/>
        <v>5.8933002481389662E-2</v>
      </c>
      <c r="H38" s="37">
        <f t="shared" si="0"/>
        <v>619.5</v>
      </c>
      <c r="I38" s="58">
        <f t="shared" si="2"/>
        <v>3.6299765807962681E-2</v>
      </c>
      <c r="J38" s="56">
        <v>71.982465161290904</v>
      </c>
    </row>
    <row r="39" spans="3:10" x14ac:dyDescent="0.2">
      <c r="C39" s="33">
        <v>2020</v>
      </c>
      <c r="D39" s="33" t="s">
        <v>4</v>
      </c>
      <c r="E39" s="30">
        <v>43909</v>
      </c>
      <c r="F39" s="37">
        <v>136.4</v>
      </c>
      <c r="G39" s="54">
        <f t="shared" si="1"/>
        <v>-3.8759689922480578E-2</v>
      </c>
      <c r="H39" s="37">
        <f t="shared" si="0"/>
        <v>614</v>
      </c>
      <c r="I39" s="55">
        <f t="shared" si="2"/>
        <v>1.7735786507541818E-2</v>
      </c>
      <c r="J39" s="56">
        <v>55.414612214526002</v>
      </c>
    </row>
    <row r="40" spans="3:10" x14ac:dyDescent="0.2">
      <c r="C40" s="33">
        <v>2020</v>
      </c>
      <c r="D40" s="33" t="s">
        <v>5</v>
      </c>
      <c r="E40" s="30">
        <v>43999</v>
      </c>
      <c r="F40" s="37">
        <v>125.1</v>
      </c>
      <c r="G40" s="54">
        <f t="shared" si="1"/>
        <v>-0.19290322580645169</v>
      </c>
      <c r="H40" s="37">
        <f t="shared" si="0"/>
        <v>584.1</v>
      </c>
      <c r="I40" s="55">
        <f t="shared" si="2"/>
        <v>-3.0539419087136865E-2</v>
      </c>
      <c r="J40" s="56">
        <v>67.251835544909</v>
      </c>
    </row>
    <row r="41" spans="3:10" x14ac:dyDescent="0.2">
      <c r="C41" s="33">
        <v>2020</v>
      </c>
      <c r="D41" s="33" t="s">
        <v>6</v>
      </c>
      <c r="E41" s="30">
        <v>44089</v>
      </c>
      <c r="F41" s="37">
        <v>141.69999999999999</v>
      </c>
      <c r="G41" s="54">
        <f t="shared" si="1"/>
        <v>-6.7149440421329976E-2</v>
      </c>
      <c r="H41" s="37">
        <f t="shared" si="0"/>
        <v>573.90000000000009</v>
      </c>
      <c r="I41" s="55">
        <f t="shared" si="2"/>
        <v>-5.91803278688523E-2</v>
      </c>
      <c r="J41" s="56">
        <v>68.597255838887193</v>
      </c>
    </row>
    <row r="42" spans="3:10" x14ac:dyDescent="0.2">
      <c r="C42" s="33">
        <v>2020</v>
      </c>
      <c r="D42" s="33" t="s">
        <v>7</v>
      </c>
      <c r="E42" s="30">
        <v>44179</v>
      </c>
      <c r="F42" s="37">
        <v>177.8</v>
      </c>
      <c r="G42" s="54">
        <f t="shared" si="1"/>
        <v>4.1593438781488024E-2</v>
      </c>
      <c r="H42" s="37">
        <f t="shared" si="0"/>
        <v>581</v>
      </c>
      <c r="I42" s="58">
        <f t="shared" si="2"/>
        <v>-6.2146892655367214E-2</v>
      </c>
      <c r="J42" s="56">
        <v>75.812685485534004</v>
      </c>
    </row>
    <row r="43" spans="3:10" x14ac:dyDescent="0.2">
      <c r="C43" s="33">
        <v>2021</v>
      </c>
      <c r="D43" s="33" t="s">
        <v>4</v>
      </c>
      <c r="E43" s="30">
        <v>44269</v>
      </c>
      <c r="F43" s="37">
        <v>144.6</v>
      </c>
      <c r="G43" s="54">
        <f t="shared" si="1"/>
        <v>6.011730205278587E-2</v>
      </c>
      <c r="H43" s="37">
        <f t="shared" si="0"/>
        <v>589.19999999999993</v>
      </c>
      <c r="I43" s="55">
        <f t="shared" si="2"/>
        <v>-4.0390879478827468E-2</v>
      </c>
      <c r="J43" s="56">
        <v>56.647187189213902</v>
      </c>
    </row>
    <row r="44" spans="3:10" x14ac:dyDescent="0.2">
      <c r="C44" s="33">
        <v>2021</v>
      </c>
      <c r="D44" s="33" t="s">
        <v>5</v>
      </c>
      <c r="E44" s="30">
        <v>44359</v>
      </c>
      <c r="F44" s="37">
        <v>162.69999999999999</v>
      </c>
      <c r="G44" s="54">
        <f t="shared" si="1"/>
        <v>0.30055955235811349</v>
      </c>
      <c r="H44" s="37">
        <f t="shared" si="0"/>
        <v>626.79999999999995</v>
      </c>
      <c r="I44" s="55">
        <f t="shared" si="2"/>
        <v>7.3103920561547575E-2</v>
      </c>
      <c r="J44" s="56">
        <v>44.753747818073997</v>
      </c>
    </row>
    <row r="45" spans="3:10" x14ac:dyDescent="0.2">
      <c r="C45" s="33">
        <v>2021</v>
      </c>
      <c r="D45" s="33" t="s">
        <v>6</v>
      </c>
      <c r="E45" s="30">
        <v>44449</v>
      </c>
      <c r="F45" s="37">
        <v>157.9</v>
      </c>
      <c r="G45" s="54">
        <f t="shared" si="1"/>
        <v>0.11432604093154564</v>
      </c>
      <c r="H45" s="37">
        <f t="shared" si="0"/>
        <v>643</v>
      </c>
      <c r="I45" s="55">
        <f t="shared" si="2"/>
        <v>0.12040425161177892</v>
      </c>
      <c r="J45" s="56">
        <v>55.595739635134002</v>
      </c>
    </row>
    <row r="46" spans="3:10" ht="14.25" x14ac:dyDescent="0.2">
      <c r="C46" s="33" t="s">
        <v>34</v>
      </c>
      <c r="D46" s="33" t="s">
        <v>7</v>
      </c>
      <c r="E46" s="30">
        <f>+E45+90</f>
        <v>44539</v>
      </c>
      <c r="F46" s="59">
        <v>176.6</v>
      </c>
      <c r="G46" s="54">
        <f t="shared" si="1"/>
        <v>-6.7491563554556988E-3</v>
      </c>
      <c r="H46" s="37">
        <f t="shared" si="0"/>
        <v>641.79999999999995</v>
      </c>
      <c r="I46" s="58">
        <f t="shared" si="2"/>
        <v>0.10464716006884678</v>
      </c>
      <c r="J46" s="57">
        <v>70.478906152814005</v>
      </c>
    </row>
    <row r="47" spans="3:10" x14ac:dyDescent="0.2">
      <c r="C47" s="28" t="s">
        <v>35</v>
      </c>
    </row>
    <row r="48" spans="3:10" x14ac:dyDescent="0.2">
      <c r="C48" s="28" t="s">
        <v>17</v>
      </c>
    </row>
    <row r="49" spans="2:16" x14ac:dyDescent="0.2">
      <c r="C49" s="28" t="s">
        <v>13</v>
      </c>
    </row>
    <row r="52" spans="2:16" x14ac:dyDescent="0.2">
      <c r="B52" s="52" t="s">
        <v>32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7" t="s">
        <v>18</v>
      </c>
      <c r="D54" s="41"/>
      <c r="E54" s="42"/>
      <c r="F54" s="48">
        <v>2013</v>
      </c>
      <c r="G54" s="48">
        <v>2014</v>
      </c>
      <c r="H54" s="48">
        <v>2015</v>
      </c>
      <c r="I54" s="48">
        <v>2016</v>
      </c>
      <c r="J54" s="48">
        <v>2017</v>
      </c>
      <c r="K54" s="48">
        <v>2018</v>
      </c>
      <c r="L54" s="48">
        <v>2019</v>
      </c>
      <c r="M54" s="48">
        <v>2020</v>
      </c>
    </row>
    <row r="55" spans="2:16" x14ac:dyDescent="0.2">
      <c r="C55" s="38" t="s">
        <v>19</v>
      </c>
      <c r="D55" s="39"/>
      <c r="E55" s="40"/>
      <c r="F55" s="53">
        <v>2761143</v>
      </c>
      <c r="G55" s="53">
        <v>2799839</v>
      </c>
      <c r="H55" s="53">
        <v>2872620</v>
      </c>
      <c r="I55" s="53">
        <v>2914461</v>
      </c>
      <c r="J55" s="53">
        <v>2931963</v>
      </c>
      <c r="K55" s="53">
        <v>3390023</v>
      </c>
      <c r="L55" s="53">
        <v>3781548</v>
      </c>
      <c r="M55" s="53">
        <v>3861316</v>
      </c>
    </row>
    <row r="56" spans="2:16" x14ac:dyDescent="0.2">
      <c r="C56" s="38" t="s">
        <v>20</v>
      </c>
      <c r="D56" s="39"/>
      <c r="E56" s="40"/>
      <c r="F56" s="53">
        <v>172742</v>
      </c>
      <c r="G56" s="53">
        <v>63194</v>
      </c>
      <c r="H56" s="53">
        <v>61374</v>
      </c>
      <c r="I56" s="53">
        <v>98353</v>
      </c>
      <c r="J56" s="53">
        <v>144906</v>
      </c>
      <c r="K56" s="53">
        <v>218894</v>
      </c>
      <c r="L56" s="53">
        <v>177087</v>
      </c>
      <c r="M56" s="53">
        <v>248366</v>
      </c>
    </row>
    <row r="57" spans="2:16" x14ac:dyDescent="0.2">
      <c r="C57" s="38" t="s">
        <v>21</v>
      </c>
      <c r="D57" s="39"/>
      <c r="E57" s="40"/>
      <c r="F57" s="53">
        <v>2535696</v>
      </c>
      <c r="G57" s="53">
        <v>2425901</v>
      </c>
      <c r="H57" s="53">
        <v>2467507</v>
      </c>
      <c r="I57" s="53">
        <v>2247029</v>
      </c>
      <c r="J57" s="53">
        <v>2229884</v>
      </c>
      <c r="K57" s="53">
        <v>1856957</v>
      </c>
      <c r="L57" s="53">
        <v>1643841</v>
      </c>
      <c r="M57" s="53">
        <v>1406781</v>
      </c>
    </row>
    <row r="58" spans="2:16" x14ac:dyDescent="0.2">
      <c r="C58" s="38" t="s">
        <v>22</v>
      </c>
      <c r="D58" s="39"/>
      <c r="E58" s="40"/>
      <c r="F58" s="53">
        <v>3377849</v>
      </c>
      <c r="G58" s="53">
        <v>3313516</v>
      </c>
      <c r="H58" s="53">
        <v>3243016</v>
      </c>
      <c r="I58" s="53">
        <v>3210588</v>
      </c>
      <c r="J58" s="53">
        <v>3267170</v>
      </c>
      <c r="K58" s="53">
        <v>3629851</v>
      </c>
      <c r="L58" s="53">
        <v>3572827</v>
      </c>
      <c r="M58" s="53">
        <v>3320621</v>
      </c>
    </row>
    <row r="59" spans="2:16" x14ac:dyDescent="0.2">
      <c r="C59" s="38" t="s">
        <v>23</v>
      </c>
      <c r="D59" s="39"/>
      <c r="E59" s="40"/>
      <c r="F59" s="53">
        <v>149784</v>
      </c>
      <c r="G59" s="53">
        <v>187850</v>
      </c>
      <c r="H59" s="53">
        <v>226151</v>
      </c>
      <c r="I59" s="53">
        <v>243686</v>
      </c>
      <c r="J59" s="53">
        <v>221864</v>
      </c>
      <c r="K59" s="53">
        <v>218544</v>
      </c>
      <c r="L59" s="53">
        <v>226525</v>
      </c>
      <c r="M59" s="53">
        <v>231824</v>
      </c>
    </row>
    <row r="60" spans="2:16" x14ac:dyDescent="0.2">
      <c r="C60" s="38" t="s">
        <v>24</v>
      </c>
      <c r="D60" s="39"/>
      <c r="E60" s="40"/>
      <c r="F60" s="53">
        <v>1299186</v>
      </c>
      <c r="G60" s="53">
        <v>1387848</v>
      </c>
      <c r="H60" s="53">
        <v>1343518</v>
      </c>
      <c r="I60" s="53">
        <v>1280123</v>
      </c>
      <c r="J60" s="53">
        <v>1218974</v>
      </c>
      <c r="K60" s="53">
        <v>1202765</v>
      </c>
      <c r="L60" s="53">
        <v>1432071</v>
      </c>
      <c r="M60" s="53">
        <v>1313695</v>
      </c>
    </row>
    <row r="61" spans="2:16" x14ac:dyDescent="0.2">
      <c r="C61" s="38" t="s">
        <v>25</v>
      </c>
      <c r="D61" s="39"/>
      <c r="E61" s="40"/>
      <c r="F61" s="53">
        <v>2116307</v>
      </c>
      <c r="G61" s="53">
        <v>2145787</v>
      </c>
      <c r="H61" s="53">
        <v>2200796</v>
      </c>
      <c r="I61" s="53">
        <v>2262398</v>
      </c>
      <c r="J61" s="53">
        <v>2290933</v>
      </c>
      <c r="K61" s="53">
        <v>2363726</v>
      </c>
      <c r="L61" s="53">
        <v>2423303</v>
      </c>
      <c r="M61" s="53">
        <v>2147426</v>
      </c>
    </row>
    <row r="62" spans="2:16" x14ac:dyDescent="0.2">
      <c r="C62" s="38" t="s">
        <v>26</v>
      </c>
      <c r="D62" s="39"/>
      <c r="E62" s="40"/>
      <c r="F62" s="53">
        <v>1204141</v>
      </c>
      <c r="G62" s="53">
        <v>1227742</v>
      </c>
      <c r="H62" s="53">
        <v>1273849</v>
      </c>
      <c r="I62" s="53">
        <v>1302582</v>
      </c>
      <c r="J62" s="53">
        <v>1353312</v>
      </c>
      <c r="K62" s="53">
        <v>1410515</v>
      </c>
      <c r="L62" s="53">
        <v>1451720</v>
      </c>
      <c r="M62" s="53">
        <v>1115750</v>
      </c>
    </row>
    <row r="63" spans="2:16" x14ac:dyDescent="0.2">
      <c r="C63" s="38" t="s">
        <v>27</v>
      </c>
      <c r="D63" s="39"/>
      <c r="E63" s="40"/>
      <c r="F63" s="53">
        <v>454165</v>
      </c>
      <c r="G63" s="53">
        <v>481449</v>
      </c>
      <c r="H63" s="53">
        <v>494899</v>
      </c>
      <c r="I63" s="53">
        <v>506558</v>
      </c>
      <c r="J63" s="53">
        <v>508762</v>
      </c>
      <c r="K63" s="53">
        <v>532783</v>
      </c>
      <c r="L63" s="53">
        <v>553605</v>
      </c>
      <c r="M63" s="53">
        <v>294906</v>
      </c>
    </row>
    <row r="64" spans="2:16" x14ac:dyDescent="0.2">
      <c r="C64" s="38" t="s">
        <v>28</v>
      </c>
      <c r="D64" s="39"/>
      <c r="E64" s="40"/>
      <c r="F64" s="53">
        <v>775459</v>
      </c>
      <c r="G64" s="53">
        <v>835551</v>
      </c>
      <c r="H64" s="53">
        <v>905737</v>
      </c>
      <c r="I64" s="53">
        <v>994168</v>
      </c>
      <c r="J64" s="53">
        <v>1104041</v>
      </c>
      <c r="K64" s="53">
        <v>1196505</v>
      </c>
      <c r="L64" s="53">
        <v>1290531</v>
      </c>
      <c r="M64" s="53">
        <v>1396659</v>
      </c>
    </row>
    <row r="65" spans="2:13" x14ac:dyDescent="0.2">
      <c r="C65" s="38" t="s">
        <v>29</v>
      </c>
      <c r="D65" s="39"/>
      <c r="E65" s="40"/>
      <c r="F65" s="53">
        <v>843327</v>
      </c>
      <c r="G65" s="53">
        <v>916411</v>
      </c>
      <c r="H65" s="53">
        <v>944544</v>
      </c>
      <c r="I65" s="53">
        <v>993610</v>
      </c>
      <c r="J65" s="53">
        <v>1024723</v>
      </c>
      <c r="K65" s="53">
        <v>1075544</v>
      </c>
      <c r="L65" s="53">
        <v>1115850</v>
      </c>
      <c r="M65" s="53">
        <v>1165705</v>
      </c>
    </row>
    <row r="66" spans="2:13" x14ac:dyDescent="0.2">
      <c r="C66" s="38" t="s">
        <v>30</v>
      </c>
      <c r="D66" s="39"/>
      <c r="E66" s="40"/>
      <c r="F66" s="53">
        <v>3842284</v>
      </c>
      <c r="G66" s="53">
        <v>4036170</v>
      </c>
      <c r="H66" s="53">
        <v>4240722</v>
      </c>
      <c r="I66" s="53">
        <v>4394789</v>
      </c>
      <c r="J66" s="53">
        <v>4501026</v>
      </c>
      <c r="K66" s="53">
        <v>4744071</v>
      </c>
      <c r="L66" s="53">
        <v>4968366</v>
      </c>
      <c r="M66" s="53">
        <v>4725331</v>
      </c>
    </row>
    <row r="67" spans="2:13" x14ac:dyDescent="0.2">
      <c r="C67" s="46" t="s">
        <v>31</v>
      </c>
      <c r="D67" s="44"/>
      <c r="E67" s="45"/>
      <c r="F67" s="50">
        <v>19532083</v>
      </c>
      <c r="G67" s="50">
        <v>19821258</v>
      </c>
      <c r="H67" s="50">
        <v>20274733</v>
      </c>
      <c r="I67" s="50">
        <v>20448345</v>
      </c>
      <c r="J67" s="50">
        <v>20797558</v>
      </c>
      <c r="K67" s="50">
        <v>21840178</v>
      </c>
      <c r="L67" s="50">
        <v>22637274</v>
      </c>
      <c r="M67" s="50">
        <v>21228380</v>
      </c>
    </row>
    <row r="68" spans="2:13" x14ac:dyDescent="0.2">
      <c r="G68" s="60">
        <f t="shared" ref="G68:L68" si="3">+G67/F67-1</f>
        <v>1.480512856718863E-2</v>
      </c>
      <c r="H68" s="60">
        <f t="shared" si="3"/>
        <v>2.2878214894332061E-2</v>
      </c>
      <c r="I68" s="60">
        <f t="shared" si="3"/>
        <v>8.562973431018861E-3</v>
      </c>
      <c r="J68" s="60">
        <f t="shared" si="3"/>
        <v>1.7077812409757476E-2</v>
      </c>
      <c r="K68" s="60">
        <f t="shared" si="3"/>
        <v>5.0131847210138858E-2</v>
      </c>
      <c r="L68" s="60">
        <f t="shared" si="3"/>
        <v>3.6496772141692224E-2</v>
      </c>
      <c r="M68" s="60">
        <f>+M67/L67-1</f>
        <v>-6.2237794179634931E-2</v>
      </c>
    </row>
    <row r="70" spans="2:13" x14ac:dyDescent="0.2">
      <c r="C70" s="28"/>
      <c r="D70" s="28"/>
      <c r="E70" s="28"/>
    </row>
    <row r="71" spans="2:13" ht="15" x14ac:dyDescent="0.25">
      <c r="B71" s="52" t="s">
        <v>33</v>
      </c>
      <c r="C71" s="36"/>
      <c r="D71" s="36"/>
      <c r="E71" s="36"/>
      <c r="F71" s="29"/>
      <c r="G71" s="31"/>
      <c r="H71" s="29"/>
      <c r="I71" s="29"/>
      <c r="J71" s="29"/>
      <c r="K71" s="29"/>
      <c r="L71" s="29"/>
      <c r="M71" s="29"/>
    </row>
    <row r="73" spans="2:13" x14ac:dyDescent="0.2">
      <c r="C73" s="47" t="s">
        <v>18</v>
      </c>
      <c r="D73" s="41"/>
      <c r="E73" s="42"/>
      <c r="F73" s="48">
        <v>2013</v>
      </c>
      <c r="G73" s="48">
        <v>2014</v>
      </c>
      <c r="H73" s="48">
        <v>2015</v>
      </c>
      <c r="I73" s="48">
        <v>2016</v>
      </c>
      <c r="J73" s="48">
        <v>2017</v>
      </c>
      <c r="K73" s="48">
        <v>2018</v>
      </c>
      <c r="L73" s="48">
        <v>2019</v>
      </c>
      <c r="M73" s="48">
        <v>2020</v>
      </c>
    </row>
    <row r="74" spans="2:13" x14ac:dyDescent="0.2">
      <c r="C74" s="38" t="s">
        <v>19</v>
      </c>
      <c r="D74" s="39"/>
      <c r="E74" s="40"/>
      <c r="F74" s="49">
        <v>14.136449246094235</v>
      </c>
      <c r="G74" s="49">
        <v>14.125435428972269</v>
      </c>
      <c r="H74" s="49">
        <v>14.168472650170042</v>
      </c>
      <c r="I74" s="49">
        <v>14.252796497711673</v>
      </c>
      <c r="J74" s="49">
        <v>14.097631077648634</v>
      </c>
      <c r="K74" s="49">
        <v>15.521956826542349</v>
      </c>
      <c r="L74" s="49">
        <v>16.704961913700387</v>
      </c>
      <c r="M74" s="49">
        <v>18.189404938106442</v>
      </c>
    </row>
    <row r="75" spans="2:13" x14ac:dyDescent="0.2">
      <c r="C75" s="38" t="s">
        <v>20</v>
      </c>
      <c r="D75" s="39"/>
      <c r="E75" s="40"/>
      <c r="F75" s="49">
        <v>0.88440132063743526</v>
      </c>
      <c r="G75" s="49">
        <v>0.3188193201460775</v>
      </c>
      <c r="H75" s="49">
        <v>0.30271175457649679</v>
      </c>
      <c r="I75" s="49">
        <v>0.48098269077521927</v>
      </c>
      <c r="J75" s="49">
        <v>0.69674526211202292</v>
      </c>
      <c r="K75" s="49">
        <v>1.0022537362103916</v>
      </c>
      <c r="L75" s="49">
        <v>0.78228058731806671</v>
      </c>
      <c r="M75" s="49">
        <v>1.1699715192586528</v>
      </c>
    </row>
    <row r="76" spans="2:13" x14ac:dyDescent="0.2">
      <c r="C76" s="38" t="s">
        <v>21</v>
      </c>
      <c r="D76" s="39"/>
      <c r="E76" s="40"/>
      <c r="F76" s="49">
        <v>12.982209833943466</v>
      </c>
      <c r="G76" s="49">
        <v>12.238885140388163</v>
      </c>
      <c r="H76" s="49">
        <v>12.170355091729199</v>
      </c>
      <c r="I76" s="49">
        <v>10.988806184559191</v>
      </c>
      <c r="J76" s="49">
        <v>10.721854940854115</v>
      </c>
      <c r="K76" s="49">
        <v>8.5024810695224193</v>
      </c>
      <c r="L76" s="49">
        <v>7.2616561517080198</v>
      </c>
      <c r="M76" s="49">
        <v>6.6268881563265785</v>
      </c>
    </row>
    <row r="77" spans="2:13" x14ac:dyDescent="0.2">
      <c r="C77" s="38" t="s">
        <v>22</v>
      </c>
      <c r="D77" s="39"/>
      <c r="E77" s="40"/>
      <c r="F77" s="49">
        <v>17.293849304244713</v>
      </c>
      <c r="G77" s="49">
        <v>16.716981333879012</v>
      </c>
      <c r="H77" s="49">
        <v>15.995357374126703</v>
      </c>
      <c r="I77" s="49">
        <v>15.700967486610775</v>
      </c>
      <c r="J77" s="49">
        <v>15.709392420013927</v>
      </c>
      <c r="K77" s="49">
        <v>16.620061429902265</v>
      </c>
      <c r="L77" s="49">
        <v>15.782938352029488</v>
      </c>
      <c r="M77" s="49">
        <v>15.642366492403095</v>
      </c>
    </row>
    <row r="78" spans="2:13" x14ac:dyDescent="0.2">
      <c r="C78" s="38" t="s">
        <v>23</v>
      </c>
      <c r="D78" s="39"/>
      <c r="E78" s="40"/>
      <c r="F78" s="49">
        <v>0.76686137366915752</v>
      </c>
      <c r="G78" s="49">
        <v>0.94771986722537982</v>
      </c>
      <c r="H78" s="49">
        <v>1.1154326915180586</v>
      </c>
      <c r="I78" s="49">
        <v>1.1917150263260914</v>
      </c>
      <c r="J78" s="49">
        <v>1.0667790901220231</v>
      </c>
      <c r="K78" s="49">
        <v>1.0006511851689122</v>
      </c>
      <c r="L78" s="49">
        <v>1.0006726074879864</v>
      </c>
      <c r="M78" s="49">
        <v>1.0920475325955159</v>
      </c>
    </row>
    <row r="79" spans="2:13" x14ac:dyDescent="0.2">
      <c r="C79" s="38" t="s">
        <v>24</v>
      </c>
      <c r="D79" s="39"/>
      <c r="E79" s="40"/>
      <c r="F79" s="49">
        <v>6.651548634111375</v>
      </c>
      <c r="G79" s="49">
        <v>7.0018159291403208</v>
      </c>
      <c r="H79" s="49">
        <v>6.6265632203393254</v>
      </c>
      <c r="I79" s="49">
        <v>6.2602768096880217</v>
      </c>
      <c r="J79" s="49">
        <v>5.861140043460872</v>
      </c>
      <c r="K79" s="49">
        <v>5.5071208668720555</v>
      </c>
      <c r="L79" s="49">
        <v>6.3261636538038983</v>
      </c>
      <c r="M79" s="49">
        <v>6.1883902587008519</v>
      </c>
    </row>
    <row r="80" spans="2:13" x14ac:dyDescent="0.2">
      <c r="C80" s="38" t="s">
        <v>25</v>
      </c>
      <c r="D80" s="39"/>
      <c r="E80" s="40"/>
      <c r="F80" s="49">
        <v>10.835029730316013</v>
      </c>
      <c r="G80" s="49">
        <v>10.82568523148228</v>
      </c>
      <c r="H80" s="49">
        <v>10.854870443916573</v>
      </c>
      <c r="I80" s="49">
        <v>11.063966301429284</v>
      </c>
      <c r="J80" s="49">
        <v>11.015394211185756</v>
      </c>
      <c r="K80" s="49">
        <v>10.822833037349787</v>
      </c>
      <c r="L80" s="49">
        <v>10.704924099960092</v>
      </c>
      <c r="M80" s="49">
        <v>10.115826078108645</v>
      </c>
    </row>
    <row r="81" spans="3:13" x14ac:dyDescent="0.2">
      <c r="C81" s="38" t="s">
        <v>26</v>
      </c>
      <c r="D81" s="39"/>
      <c r="E81" s="40"/>
      <c r="F81" s="49">
        <v>6.1649389878181449</v>
      </c>
      <c r="G81" s="49">
        <v>6.194066996151304</v>
      </c>
      <c r="H81" s="49">
        <v>6.2829384732218179</v>
      </c>
      <c r="I81" s="49">
        <v>6.3701096592413711</v>
      </c>
      <c r="J81" s="49">
        <v>6.5070716475463124</v>
      </c>
      <c r="K81" s="49">
        <v>6.4583493779217367</v>
      </c>
      <c r="L81" s="49">
        <v>6.4129629742521121</v>
      </c>
      <c r="M81" s="49">
        <v>5.2559356860956887</v>
      </c>
    </row>
    <row r="82" spans="3:13" x14ac:dyDescent="0.2">
      <c r="C82" s="38" t="s">
        <v>27</v>
      </c>
      <c r="D82" s="39"/>
      <c r="E82" s="40"/>
      <c r="F82" s="49">
        <v>2.3252256300569685</v>
      </c>
      <c r="G82" s="49">
        <v>2.428952794015395</v>
      </c>
      <c r="H82" s="49">
        <v>2.4409643273724</v>
      </c>
      <c r="I82" s="49">
        <v>2.477256716863883</v>
      </c>
      <c r="J82" s="49">
        <v>2.446258353985598</v>
      </c>
      <c r="K82" s="49">
        <v>2.4394627186646556</v>
      </c>
      <c r="L82" s="49">
        <v>2.4455462261047867</v>
      </c>
      <c r="M82" s="49">
        <v>1.389206336046368</v>
      </c>
    </row>
    <row r="83" spans="3:13" x14ac:dyDescent="0.2">
      <c r="C83" s="38" t="s">
        <v>28</v>
      </c>
      <c r="D83" s="39"/>
      <c r="E83" s="40"/>
      <c r="F83" s="49">
        <v>3.9701807533789406</v>
      </c>
      <c r="G83" s="49">
        <v>4.2154287079054216</v>
      </c>
      <c r="H83" s="49">
        <v>4.4673190024253335</v>
      </c>
      <c r="I83" s="49">
        <v>4.8618506778910469</v>
      </c>
      <c r="J83" s="49">
        <v>5.3085126628809016</v>
      </c>
      <c r="K83" s="49">
        <v>5.4784580968158778</v>
      </c>
      <c r="L83" s="49">
        <v>5.7009116910454853</v>
      </c>
      <c r="M83" s="49">
        <v>6.5792067034790218</v>
      </c>
    </row>
    <row r="84" spans="3:13" x14ac:dyDescent="0.2">
      <c r="C84" s="38" t="s">
        <v>29</v>
      </c>
      <c r="D84" s="39"/>
      <c r="E84" s="40"/>
      <c r="F84" s="49">
        <v>4.3176500939505527</v>
      </c>
      <c r="G84" s="49">
        <v>4.6233745607872114</v>
      </c>
      <c r="H84" s="49">
        <v>4.6587247289520413</v>
      </c>
      <c r="I84" s="49">
        <v>4.8591218506925626</v>
      </c>
      <c r="J84" s="49">
        <v>4.9271313487862374</v>
      </c>
      <c r="K84" s="49">
        <v>4.9246118781632635</v>
      </c>
      <c r="L84" s="49">
        <v>4.9292595919455673</v>
      </c>
      <c r="M84" s="49">
        <v>5.4912574581762712</v>
      </c>
    </row>
    <row r="85" spans="3:13" x14ac:dyDescent="0.2">
      <c r="C85" s="38" t="s">
        <v>30</v>
      </c>
      <c r="D85" s="39"/>
      <c r="E85" s="40"/>
      <c r="F85" s="49">
        <v>19.671655091778998</v>
      </c>
      <c r="G85" s="49">
        <v>20.362834689907171</v>
      </c>
      <c r="H85" s="49">
        <v>20.91629024165201</v>
      </c>
      <c r="I85" s="49">
        <v>21.492150098210882</v>
      </c>
      <c r="J85" s="49">
        <v>21.6420889414036</v>
      </c>
      <c r="K85" s="49">
        <v>21.721759776866286</v>
      </c>
      <c r="L85" s="49">
        <v>21.947722150644111</v>
      </c>
      <c r="M85" s="49">
        <v>22.259498840702872</v>
      </c>
    </row>
    <row r="86" spans="3:13" x14ac:dyDescent="0.2">
      <c r="C86" s="46" t="s">
        <v>31</v>
      </c>
      <c r="D86" s="44"/>
      <c r="E86" s="45"/>
      <c r="F86" s="51">
        <f>SUM(F74:F85)</f>
        <v>100</v>
      </c>
      <c r="G86" s="51">
        <f t="shared" ref="G86:M86" si="4">SUM(G74:G85)</f>
        <v>100.00000000000001</v>
      </c>
      <c r="H86" s="51">
        <f t="shared" si="4"/>
        <v>99.999999999999986</v>
      </c>
      <c r="I86" s="51">
        <f t="shared" si="4"/>
        <v>99.999999999999986</v>
      </c>
      <c r="J86" s="51">
        <f t="shared" si="4"/>
        <v>100</v>
      </c>
      <c r="K86" s="51">
        <f t="shared" si="4"/>
        <v>100</v>
      </c>
      <c r="L86" s="51">
        <f t="shared" si="4"/>
        <v>100</v>
      </c>
      <c r="M86" s="51">
        <f t="shared" si="4"/>
        <v>100.00000000000001</v>
      </c>
    </row>
    <row r="97" s="25" customFormat="1" x14ac:dyDescent="0.2"/>
    <row r="98" s="25" customFormat="1" x14ac:dyDescent="0.2"/>
    <row r="99" s="25" customFormat="1" x14ac:dyDescent="0.2"/>
    <row r="100" s="25" customFormat="1" x14ac:dyDescent="0.2"/>
  </sheetData>
  <mergeCells count="1">
    <mergeCell ref="B2:P3"/>
  </mergeCells>
  <conditionalFormatting sqref="M74:M8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{45F00878-3291-4F01-BAD3-08A7B8E8EC56}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F00878-3291-4F01-BAD3-08A7B8E8EC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M74:M84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6"/>
  <sheetViews>
    <sheetView topLeftCell="A60" zoomScale="85" zoomScaleNormal="85" workbookViewId="0">
      <selection activeCell="M79" sqref="K79:M80"/>
    </sheetView>
  </sheetViews>
  <sheetFormatPr baseColWidth="10" defaultColWidth="0" defaultRowHeight="12" x14ac:dyDescent="0.2"/>
  <cols>
    <col min="1" max="1" width="11.7109375" style="25" customWidth="1"/>
    <col min="2" max="5" width="11.28515625" style="25" customWidth="1"/>
    <col min="6" max="6" width="16.140625" style="25" customWidth="1"/>
    <col min="7" max="7" width="14.140625" style="25" customWidth="1"/>
    <col min="8" max="8" width="12.28515625" style="25" bestFit="1" customWidth="1"/>
    <col min="9" max="9" width="14.140625" style="25" customWidth="1"/>
    <col min="10" max="10" width="11.28515625" style="25" customWidth="1"/>
    <col min="11" max="11" width="11.85546875" style="25" bestFit="1" customWidth="1"/>
    <col min="12" max="12" width="11.28515625" style="25" customWidth="1"/>
    <col min="13" max="13" width="11.85546875" style="25" bestFit="1" customWidth="1"/>
    <col min="14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90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36" t="s">
        <v>12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10</v>
      </c>
      <c r="J8" s="28" t="s">
        <v>61</v>
      </c>
    </row>
    <row r="9" spans="2:16" x14ac:dyDescent="0.2">
      <c r="G9" s="28"/>
    </row>
    <row r="10" spans="2:16" x14ac:dyDescent="0.2">
      <c r="C10" s="35" t="s">
        <v>2</v>
      </c>
      <c r="D10" s="35" t="s">
        <v>3</v>
      </c>
      <c r="E10" s="35" t="s">
        <v>8</v>
      </c>
      <c r="F10" s="35" t="s">
        <v>9</v>
      </c>
      <c r="G10" s="35" t="s">
        <v>14</v>
      </c>
      <c r="H10" s="35" t="s">
        <v>15</v>
      </c>
      <c r="I10" s="35" t="s">
        <v>16</v>
      </c>
      <c r="J10" s="35" t="s">
        <v>11</v>
      </c>
    </row>
    <row r="11" spans="2:16" x14ac:dyDescent="0.2">
      <c r="C11" s="33">
        <v>2013</v>
      </c>
      <c r="D11" s="33" t="s">
        <v>4</v>
      </c>
      <c r="E11" s="30">
        <v>41363</v>
      </c>
      <c r="F11" s="37">
        <v>132.5</v>
      </c>
      <c r="G11" s="34"/>
      <c r="H11" s="34"/>
      <c r="I11" s="34"/>
      <c r="J11" s="37">
        <v>20.015997874698801</v>
      </c>
    </row>
    <row r="12" spans="2:16" x14ac:dyDescent="0.2">
      <c r="C12" s="33">
        <v>2013</v>
      </c>
      <c r="D12" s="33" t="s">
        <v>5</v>
      </c>
      <c r="E12" s="30">
        <v>41453</v>
      </c>
      <c r="F12" s="37">
        <v>155.1</v>
      </c>
      <c r="G12" s="33"/>
      <c r="H12" s="33"/>
      <c r="I12" s="33"/>
      <c r="J12" s="37">
        <v>22.456061634091</v>
      </c>
    </row>
    <row r="13" spans="2:16" x14ac:dyDescent="0.2">
      <c r="C13" s="33">
        <v>2013</v>
      </c>
      <c r="D13" s="33" t="s">
        <v>6</v>
      </c>
      <c r="E13" s="30">
        <v>41543</v>
      </c>
      <c r="F13" s="37">
        <v>148.4</v>
      </c>
      <c r="G13" s="33"/>
      <c r="H13" s="33"/>
      <c r="I13" s="33"/>
      <c r="J13" s="37">
        <v>24.079974810050299</v>
      </c>
    </row>
    <row r="14" spans="2:16" x14ac:dyDescent="0.2">
      <c r="C14" s="33">
        <v>2013</v>
      </c>
      <c r="D14" s="33" t="s">
        <v>7</v>
      </c>
      <c r="E14" s="30">
        <v>41633</v>
      </c>
      <c r="F14" s="37">
        <v>153.5</v>
      </c>
      <c r="G14" s="33"/>
      <c r="H14" s="37">
        <f>+SUM(F11:F14)</f>
        <v>589.5</v>
      </c>
      <c r="I14" s="33"/>
      <c r="J14" s="37">
        <v>23.5965904338785</v>
      </c>
    </row>
    <row r="15" spans="2:16" x14ac:dyDescent="0.2">
      <c r="C15" s="33">
        <v>2014</v>
      </c>
      <c r="D15" s="33" t="s">
        <v>4</v>
      </c>
      <c r="E15" s="30">
        <v>41723</v>
      </c>
      <c r="F15" s="37">
        <v>136.4</v>
      </c>
      <c r="G15" s="54">
        <f>+F15/F11-1</f>
        <v>2.943396226415107E-2</v>
      </c>
      <c r="H15" s="37">
        <f t="shared" ref="H15:H46" si="0">+SUM(F12:F15)</f>
        <v>593.4</v>
      </c>
      <c r="I15" s="33"/>
      <c r="J15" s="37">
        <v>19.927958917992999</v>
      </c>
    </row>
    <row r="16" spans="2:16" x14ac:dyDescent="0.2">
      <c r="C16" s="33">
        <v>2014</v>
      </c>
      <c r="D16" s="33" t="s">
        <v>5</v>
      </c>
      <c r="E16" s="30">
        <v>41813</v>
      </c>
      <c r="F16" s="37">
        <v>157.5</v>
      </c>
      <c r="G16" s="54">
        <f t="shared" ref="G16:G46" si="1">+F16/F12-1</f>
        <v>1.5473887814313469E-2</v>
      </c>
      <c r="H16" s="37">
        <f t="shared" si="0"/>
        <v>595.79999999999995</v>
      </c>
      <c r="I16" s="33"/>
      <c r="J16" s="37">
        <v>21.505959493436698</v>
      </c>
    </row>
    <row r="17" spans="3:10" x14ac:dyDescent="0.2">
      <c r="C17" s="33">
        <v>2014</v>
      </c>
      <c r="D17" s="33" t="s">
        <v>6</v>
      </c>
      <c r="E17" s="30">
        <v>41903</v>
      </c>
      <c r="F17" s="37">
        <v>152.6</v>
      </c>
      <c r="G17" s="54">
        <f t="shared" si="1"/>
        <v>2.8301886792452713E-2</v>
      </c>
      <c r="H17" s="37">
        <f t="shared" si="0"/>
        <v>600</v>
      </c>
      <c r="I17" s="33"/>
      <c r="J17" s="37">
        <v>20.975608314968699</v>
      </c>
    </row>
    <row r="18" spans="3:10" x14ac:dyDescent="0.2">
      <c r="C18" s="33">
        <v>2014</v>
      </c>
      <c r="D18" s="33" t="s">
        <v>7</v>
      </c>
      <c r="E18" s="30">
        <v>41993</v>
      </c>
      <c r="F18" s="37">
        <v>155.6</v>
      </c>
      <c r="G18" s="54">
        <f t="shared" si="1"/>
        <v>1.3680781758957705E-2</v>
      </c>
      <c r="H18" s="37">
        <f t="shared" si="0"/>
        <v>602.1</v>
      </c>
      <c r="I18" s="55">
        <f>+H18/H14-1</f>
        <v>2.1374045801526798E-2</v>
      </c>
      <c r="J18" s="56">
        <v>18.628318612716999</v>
      </c>
    </row>
    <row r="19" spans="3:10" x14ac:dyDescent="0.2">
      <c r="C19" s="33">
        <v>2015</v>
      </c>
      <c r="D19" s="33" t="s">
        <v>4</v>
      </c>
      <c r="E19" s="30">
        <v>42083</v>
      </c>
      <c r="F19" s="37">
        <v>137.5</v>
      </c>
      <c r="G19" s="54">
        <f t="shared" si="1"/>
        <v>8.0645161290322509E-3</v>
      </c>
      <c r="H19" s="37">
        <f t="shared" si="0"/>
        <v>603.20000000000005</v>
      </c>
      <c r="I19" s="55">
        <f t="shared" ref="I19:I46" si="2">+H19/H15-1</f>
        <v>1.6514998314796303E-2</v>
      </c>
      <c r="J19" s="56">
        <v>18.442040800000001</v>
      </c>
    </row>
    <row r="20" spans="3:10" x14ac:dyDescent="0.2">
      <c r="C20" s="33">
        <v>2015</v>
      </c>
      <c r="D20" s="33" t="s">
        <v>5</v>
      </c>
      <c r="E20" s="30">
        <v>42173</v>
      </c>
      <c r="F20" s="37">
        <v>164.2</v>
      </c>
      <c r="G20" s="54">
        <f t="shared" si="1"/>
        <v>4.2539682539682433E-2</v>
      </c>
      <c r="H20" s="37">
        <f t="shared" si="0"/>
        <v>609.9</v>
      </c>
      <c r="I20" s="55">
        <f t="shared" si="2"/>
        <v>2.3665659617321255E-2</v>
      </c>
      <c r="J20" s="56">
        <v>15.6117300107763</v>
      </c>
    </row>
    <row r="21" spans="3:10" x14ac:dyDescent="0.2">
      <c r="C21" s="33">
        <v>2015</v>
      </c>
      <c r="D21" s="33" t="s">
        <v>6</v>
      </c>
      <c r="E21" s="30">
        <v>42263</v>
      </c>
      <c r="F21" s="37">
        <v>160.6</v>
      </c>
      <c r="G21" s="54">
        <f t="shared" si="1"/>
        <v>5.242463958060295E-2</v>
      </c>
      <c r="H21" s="37">
        <f t="shared" si="0"/>
        <v>617.9</v>
      </c>
      <c r="I21" s="55">
        <f t="shared" si="2"/>
        <v>2.9833333333333378E-2</v>
      </c>
      <c r="J21" s="56">
        <v>50.041326569656597</v>
      </c>
    </row>
    <row r="22" spans="3:10" x14ac:dyDescent="0.2">
      <c r="C22" s="33">
        <v>2015</v>
      </c>
      <c r="D22" s="33" t="s">
        <v>7</v>
      </c>
      <c r="E22" s="30">
        <v>42353</v>
      </c>
      <c r="F22" s="37">
        <v>166.1</v>
      </c>
      <c r="G22" s="54">
        <f t="shared" si="1"/>
        <v>6.7480719794344557E-2</v>
      </c>
      <c r="H22" s="37">
        <f t="shared" si="0"/>
        <v>628.4</v>
      </c>
      <c r="I22" s="55">
        <f t="shared" si="2"/>
        <v>4.3680451752200478E-2</v>
      </c>
      <c r="J22" s="56">
        <v>24.178415468703601</v>
      </c>
    </row>
    <row r="23" spans="3:10" x14ac:dyDescent="0.2">
      <c r="C23" s="33">
        <v>2016</v>
      </c>
      <c r="D23" s="33" t="s">
        <v>4</v>
      </c>
      <c r="E23" s="30">
        <v>42443</v>
      </c>
      <c r="F23" s="37">
        <v>144.9</v>
      </c>
      <c r="G23" s="54">
        <f t="shared" si="1"/>
        <v>5.3818181818181765E-2</v>
      </c>
      <c r="H23" s="37">
        <f t="shared" si="0"/>
        <v>635.79999999999995</v>
      </c>
      <c r="I23" s="55">
        <f t="shared" si="2"/>
        <v>5.404509283819614E-2</v>
      </c>
      <c r="J23" s="56">
        <v>38.628442977197203</v>
      </c>
    </row>
    <row r="24" spans="3:10" x14ac:dyDescent="0.2">
      <c r="C24" s="33">
        <v>2016</v>
      </c>
      <c r="D24" s="33" t="s">
        <v>5</v>
      </c>
      <c r="E24" s="30">
        <v>42533</v>
      </c>
      <c r="F24" s="37">
        <v>169.1</v>
      </c>
      <c r="G24" s="54">
        <f t="shared" si="1"/>
        <v>2.9841656516443438E-2</v>
      </c>
      <c r="H24" s="37">
        <f t="shared" si="0"/>
        <v>640.70000000000005</v>
      </c>
      <c r="I24" s="55">
        <f t="shared" si="2"/>
        <v>5.05000819806527E-2</v>
      </c>
      <c r="J24" s="56">
        <v>16.022354917604801</v>
      </c>
    </row>
    <row r="25" spans="3:10" x14ac:dyDescent="0.2">
      <c r="C25" s="33">
        <v>2016</v>
      </c>
      <c r="D25" s="33" t="s">
        <v>6</v>
      </c>
      <c r="E25" s="30">
        <v>42623</v>
      </c>
      <c r="F25" s="37">
        <v>161.9</v>
      </c>
      <c r="G25" s="54">
        <f t="shared" si="1"/>
        <v>8.0946450809464832E-3</v>
      </c>
      <c r="H25" s="37">
        <f t="shared" si="0"/>
        <v>642</v>
      </c>
      <c r="I25" s="55">
        <f t="shared" si="2"/>
        <v>3.9003074931218684E-2</v>
      </c>
      <c r="J25" s="56">
        <v>15.59583778993</v>
      </c>
    </row>
    <row r="26" spans="3:10" x14ac:dyDescent="0.2">
      <c r="C26" s="33">
        <v>2016</v>
      </c>
      <c r="D26" s="33" t="s">
        <v>7</v>
      </c>
      <c r="E26" s="30">
        <v>42713</v>
      </c>
      <c r="F26" s="37">
        <v>168.3</v>
      </c>
      <c r="G26" s="54">
        <f t="shared" si="1"/>
        <v>1.3245033112582849E-2</v>
      </c>
      <c r="H26" s="37">
        <f t="shared" si="0"/>
        <v>644.20000000000005</v>
      </c>
      <c r="I26" s="55">
        <f t="shared" si="2"/>
        <v>2.5143220878421468E-2</v>
      </c>
      <c r="J26" s="56">
        <v>17.150446083674002</v>
      </c>
    </row>
    <row r="27" spans="3:10" x14ac:dyDescent="0.2">
      <c r="C27" s="33">
        <v>2017</v>
      </c>
      <c r="D27" s="33" t="s">
        <v>4</v>
      </c>
      <c r="E27" s="30">
        <v>42803</v>
      </c>
      <c r="F27" s="37">
        <v>144.9</v>
      </c>
      <c r="G27" s="54">
        <f t="shared" si="1"/>
        <v>0</v>
      </c>
      <c r="H27" s="37">
        <f t="shared" si="0"/>
        <v>644.20000000000005</v>
      </c>
      <c r="I27" s="55">
        <f t="shared" si="2"/>
        <v>1.3211701793016895E-2</v>
      </c>
      <c r="J27" s="56">
        <v>4.6073592666666698</v>
      </c>
    </row>
    <row r="28" spans="3:10" x14ac:dyDescent="0.2">
      <c r="C28" s="33">
        <v>2017</v>
      </c>
      <c r="D28" s="33" t="s">
        <v>5</v>
      </c>
      <c r="E28" s="30">
        <v>42893</v>
      </c>
      <c r="F28" s="37">
        <v>167.1</v>
      </c>
      <c r="G28" s="54">
        <f t="shared" si="1"/>
        <v>-1.1827321111768208E-2</v>
      </c>
      <c r="H28" s="37">
        <f t="shared" si="0"/>
        <v>642.20000000000005</v>
      </c>
      <c r="I28" s="55">
        <f t="shared" si="2"/>
        <v>2.3411893241767068E-3</v>
      </c>
      <c r="J28" s="56">
        <v>5.09645626666667</v>
      </c>
    </row>
    <row r="29" spans="3:10" x14ac:dyDescent="0.2">
      <c r="C29" s="33">
        <v>2017</v>
      </c>
      <c r="D29" s="33" t="s">
        <v>6</v>
      </c>
      <c r="E29" s="30">
        <v>42983</v>
      </c>
      <c r="F29" s="37">
        <v>173.1</v>
      </c>
      <c r="G29" s="54">
        <f t="shared" si="1"/>
        <v>6.9178505250154343E-2</v>
      </c>
      <c r="H29" s="37">
        <f t="shared" si="0"/>
        <v>653.40000000000009</v>
      </c>
      <c r="I29" s="55">
        <f t="shared" si="2"/>
        <v>1.7757009345794605E-2</v>
      </c>
      <c r="J29" s="56">
        <v>5.1010052666666699</v>
      </c>
    </row>
    <row r="30" spans="3:10" x14ac:dyDescent="0.2">
      <c r="C30" s="33">
        <v>2017</v>
      </c>
      <c r="D30" s="33" t="s">
        <v>7</v>
      </c>
      <c r="E30" s="30">
        <v>43073</v>
      </c>
      <c r="F30" s="37">
        <v>175.9</v>
      </c>
      <c r="G30" s="54">
        <f t="shared" si="1"/>
        <v>4.5157456922162664E-2</v>
      </c>
      <c r="H30" s="37">
        <f t="shared" si="0"/>
        <v>661</v>
      </c>
      <c r="I30" s="55">
        <f t="shared" si="2"/>
        <v>2.6078857497671359E-2</v>
      </c>
      <c r="J30" s="56">
        <v>6.47080826666667</v>
      </c>
    </row>
    <row r="31" spans="3:10" x14ac:dyDescent="0.2">
      <c r="C31" s="33">
        <v>2018</v>
      </c>
      <c r="D31" s="33" t="s">
        <v>4</v>
      </c>
      <c r="E31" s="30">
        <v>43189</v>
      </c>
      <c r="F31" s="37">
        <v>153.19999999999999</v>
      </c>
      <c r="G31" s="54">
        <f t="shared" si="1"/>
        <v>5.7280883367839763E-2</v>
      </c>
      <c r="H31" s="37">
        <f t="shared" si="0"/>
        <v>669.3</v>
      </c>
      <c r="I31" s="55">
        <f t="shared" si="2"/>
        <v>3.896305495187824E-2</v>
      </c>
      <c r="J31" s="56">
        <v>5.0346095341666697</v>
      </c>
    </row>
    <row r="32" spans="3:10" x14ac:dyDescent="0.2">
      <c r="C32" s="33">
        <v>2018</v>
      </c>
      <c r="D32" s="33" t="s">
        <v>5</v>
      </c>
      <c r="E32" s="30">
        <v>43279</v>
      </c>
      <c r="F32" s="37">
        <v>180.7</v>
      </c>
      <c r="G32" s="54">
        <f t="shared" si="1"/>
        <v>8.1388390185517689E-2</v>
      </c>
      <c r="H32" s="37">
        <f t="shared" si="0"/>
        <v>682.9</v>
      </c>
      <c r="I32" s="55">
        <f t="shared" si="2"/>
        <v>6.3375895359701007E-2</v>
      </c>
      <c r="J32" s="56">
        <v>5.0955047616666702</v>
      </c>
    </row>
    <row r="33" spans="3:10" x14ac:dyDescent="0.2">
      <c r="C33" s="33">
        <v>2018</v>
      </c>
      <c r="D33" s="33" t="s">
        <v>6</v>
      </c>
      <c r="E33" s="30">
        <v>43369</v>
      </c>
      <c r="F33" s="37">
        <v>173.6</v>
      </c>
      <c r="G33" s="54">
        <f t="shared" si="1"/>
        <v>2.8885037550547832E-3</v>
      </c>
      <c r="H33" s="37">
        <f t="shared" si="0"/>
        <v>683.4</v>
      </c>
      <c r="I33" s="55">
        <f t="shared" si="2"/>
        <v>4.5913682277318513E-2</v>
      </c>
      <c r="J33" s="56">
        <v>4.6102649016666701</v>
      </c>
    </row>
    <row r="34" spans="3:10" x14ac:dyDescent="0.2">
      <c r="C34" s="33">
        <v>2018</v>
      </c>
      <c r="D34" s="33" t="s">
        <v>7</v>
      </c>
      <c r="E34" s="30">
        <v>43459</v>
      </c>
      <c r="F34" s="37">
        <v>180.7</v>
      </c>
      <c r="G34" s="54">
        <f t="shared" si="1"/>
        <v>2.7288231949971431E-2</v>
      </c>
      <c r="H34" s="37">
        <f t="shared" si="0"/>
        <v>688.2</v>
      </c>
      <c r="I34" s="58">
        <f t="shared" si="2"/>
        <v>4.1149773071104345E-2</v>
      </c>
      <c r="J34" s="56">
        <v>5.0858301566666704</v>
      </c>
    </row>
    <row r="35" spans="3:10" x14ac:dyDescent="0.2">
      <c r="C35" s="33">
        <v>2019</v>
      </c>
      <c r="D35" s="33" t="s">
        <v>4</v>
      </c>
      <c r="E35" s="30">
        <v>43549</v>
      </c>
      <c r="F35" s="37">
        <v>155.19999999999999</v>
      </c>
      <c r="G35" s="54">
        <f t="shared" si="1"/>
        <v>1.3054830287206221E-2</v>
      </c>
      <c r="H35" s="37">
        <f t="shared" si="0"/>
        <v>690.2</v>
      </c>
      <c r="I35" s="55">
        <f t="shared" si="2"/>
        <v>3.122665471388042E-2</v>
      </c>
      <c r="J35" s="56">
        <v>5.1197517666666696</v>
      </c>
    </row>
    <row r="36" spans="3:10" x14ac:dyDescent="0.2">
      <c r="C36" s="33">
        <v>2019</v>
      </c>
      <c r="D36" s="33" t="s">
        <v>5</v>
      </c>
      <c r="E36" s="30">
        <v>43639</v>
      </c>
      <c r="F36" s="37">
        <v>185.9</v>
      </c>
      <c r="G36" s="54">
        <f t="shared" si="1"/>
        <v>2.877697841726623E-2</v>
      </c>
      <c r="H36" s="37">
        <f t="shared" si="0"/>
        <v>695.4</v>
      </c>
      <c r="I36" s="55">
        <f t="shared" si="2"/>
        <v>1.8304290525699152E-2</v>
      </c>
      <c r="J36" s="56">
        <v>5.41073320666667</v>
      </c>
    </row>
    <row r="37" spans="3:10" x14ac:dyDescent="0.2">
      <c r="C37" s="33">
        <v>2019</v>
      </c>
      <c r="D37" s="33" t="s">
        <v>6</v>
      </c>
      <c r="E37" s="30">
        <v>43729</v>
      </c>
      <c r="F37" s="37">
        <v>174.1</v>
      </c>
      <c r="G37" s="54">
        <f t="shared" si="1"/>
        <v>2.8801843317971532E-3</v>
      </c>
      <c r="H37" s="37">
        <f t="shared" si="0"/>
        <v>695.9</v>
      </c>
      <c r="I37" s="55">
        <f t="shared" si="2"/>
        <v>1.8290898448931836E-2</v>
      </c>
      <c r="J37" s="56">
        <v>4.6355466166666703</v>
      </c>
    </row>
    <row r="38" spans="3:10" x14ac:dyDescent="0.2">
      <c r="C38" s="33">
        <v>2019</v>
      </c>
      <c r="D38" s="33" t="s">
        <v>7</v>
      </c>
      <c r="E38" s="30">
        <v>43819</v>
      </c>
      <c r="F38" s="37">
        <v>189</v>
      </c>
      <c r="G38" s="54">
        <f t="shared" si="1"/>
        <v>4.5932484781405769E-2</v>
      </c>
      <c r="H38" s="37">
        <f t="shared" si="0"/>
        <v>704.2</v>
      </c>
      <c r="I38" s="58">
        <f t="shared" si="2"/>
        <v>2.3249055507120087E-2</v>
      </c>
      <c r="J38" s="56">
        <v>5.13139099916667</v>
      </c>
    </row>
    <row r="39" spans="3:10" x14ac:dyDescent="0.2">
      <c r="C39" s="33">
        <v>2020</v>
      </c>
      <c r="D39" s="33" t="s">
        <v>4</v>
      </c>
      <c r="E39" s="30">
        <v>43909</v>
      </c>
      <c r="F39" s="37">
        <v>155</v>
      </c>
      <c r="G39" s="54">
        <f t="shared" si="1"/>
        <v>-1.2886597938143174E-3</v>
      </c>
      <c r="H39" s="37">
        <f t="shared" si="0"/>
        <v>704</v>
      </c>
      <c r="I39" s="55">
        <f t="shared" si="2"/>
        <v>1.9994204578382968E-2</v>
      </c>
      <c r="J39" s="56">
        <v>5.3852220991666702</v>
      </c>
    </row>
    <row r="40" spans="3:10" x14ac:dyDescent="0.2">
      <c r="C40" s="33">
        <v>2020</v>
      </c>
      <c r="D40" s="33" t="s">
        <v>5</v>
      </c>
      <c r="E40" s="30">
        <v>43999</v>
      </c>
      <c r="F40" s="37">
        <v>142.30000000000001</v>
      </c>
      <c r="G40" s="54">
        <f t="shared" si="1"/>
        <v>-0.23453469607315758</v>
      </c>
      <c r="H40" s="37">
        <f t="shared" si="0"/>
        <v>660.40000000000009</v>
      </c>
      <c r="I40" s="55">
        <f t="shared" si="2"/>
        <v>-5.0330744895024315E-2</v>
      </c>
      <c r="J40" s="56">
        <v>4.6282810141666699</v>
      </c>
    </row>
    <row r="41" spans="3:10" x14ac:dyDescent="0.2">
      <c r="C41" s="33">
        <v>2020</v>
      </c>
      <c r="D41" s="33" t="s">
        <v>6</v>
      </c>
      <c r="E41" s="30">
        <v>44089</v>
      </c>
      <c r="F41" s="37">
        <v>165</v>
      </c>
      <c r="G41" s="54">
        <f t="shared" si="1"/>
        <v>-5.2268811028144735E-2</v>
      </c>
      <c r="H41" s="37">
        <f t="shared" si="0"/>
        <v>651.29999999999995</v>
      </c>
      <c r="I41" s="55">
        <f t="shared" si="2"/>
        <v>-6.4089668055755222E-2</v>
      </c>
      <c r="J41" s="56">
        <v>5.0032142216666697</v>
      </c>
    </row>
    <row r="42" spans="3:10" x14ac:dyDescent="0.2">
      <c r="C42" s="33">
        <v>2020</v>
      </c>
      <c r="D42" s="33" t="s">
        <v>7</v>
      </c>
      <c r="E42" s="30">
        <v>44179</v>
      </c>
      <c r="F42" s="37">
        <v>197.9</v>
      </c>
      <c r="G42" s="54">
        <f t="shared" si="1"/>
        <v>4.7089947089947071E-2</v>
      </c>
      <c r="H42" s="37">
        <f t="shared" si="0"/>
        <v>660.2</v>
      </c>
      <c r="I42" s="58">
        <f t="shared" si="2"/>
        <v>-6.2482249360977016E-2</v>
      </c>
      <c r="J42" s="56">
        <v>4.8234118666666701</v>
      </c>
    </row>
    <row r="43" spans="3:10" x14ac:dyDescent="0.2">
      <c r="C43" s="33">
        <v>2021</v>
      </c>
      <c r="D43" s="33" t="s">
        <v>4</v>
      </c>
      <c r="E43" s="30">
        <v>44269</v>
      </c>
      <c r="F43" s="37">
        <v>165.1</v>
      </c>
      <c r="G43" s="54">
        <f t="shared" si="1"/>
        <v>6.5161290322580667E-2</v>
      </c>
      <c r="H43" s="37">
        <f t="shared" si="0"/>
        <v>670.30000000000007</v>
      </c>
      <c r="I43" s="55">
        <f t="shared" si="2"/>
        <v>-4.7869318181818055E-2</v>
      </c>
      <c r="J43" s="56">
        <v>4.6678736941666701</v>
      </c>
    </row>
    <row r="44" spans="3:10" x14ac:dyDescent="0.2">
      <c r="C44" s="33">
        <v>2021</v>
      </c>
      <c r="D44" s="33" t="s">
        <v>5</v>
      </c>
      <c r="E44" s="30">
        <v>44359</v>
      </c>
      <c r="F44" s="37">
        <v>189.5</v>
      </c>
      <c r="G44" s="54">
        <f t="shared" si="1"/>
        <v>0.33169360505973278</v>
      </c>
      <c r="H44" s="37">
        <f t="shared" si="0"/>
        <v>717.5</v>
      </c>
      <c r="I44" s="55">
        <f t="shared" si="2"/>
        <v>8.6462749848576381E-2</v>
      </c>
      <c r="J44" s="56">
        <v>5.3924952066666698</v>
      </c>
    </row>
    <row r="45" spans="3:10" x14ac:dyDescent="0.2">
      <c r="C45" s="33">
        <v>2021</v>
      </c>
      <c r="D45" s="33" t="s">
        <v>6</v>
      </c>
      <c r="E45" s="30">
        <v>44449</v>
      </c>
      <c r="F45" s="37">
        <v>192</v>
      </c>
      <c r="G45" s="54">
        <f t="shared" si="1"/>
        <v>0.16363636363636358</v>
      </c>
      <c r="H45" s="37">
        <f t="shared" si="0"/>
        <v>744.5</v>
      </c>
      <c r="I45" s="55">
        <f t="shared" si="2"/>
        <v>0.14309841854752037</v>
      </c>
      <c r="J45" s="56">
        <v>4.6831967891666704</v>
      </c>
    </row>
    <row r="46" spans="3:10" ht="14.25" x14ac:dyDescent="0.2">
      <c r="C46" s="33" t="s">
        <v>34</v>
      </c>
      <c r="D46" s="33" t="s">
        <v>7</v>
      </c>
      <c r="E46" s="30">
        <f>+E45+90</f>
        <v>44539</v>
      </c>
      <c r="F46" s="59">
        <v>206.9</v>
      </c>
      <c r="G46" s="54">
        <f t="shared" si="1"/>
        <v>4.5477513895906929E-2</v>
      </c>
      <c r="H46" s="37">
        <f t="shared" si="0"/>
        <v>753.5</v>
      </c>
      <c r="I46" s="58">
        <f t="shared" si="2"/>
        <v>0.14132081187518919</v>
      </c>
      <c r="J46" s="57">
        <v>5.0900165416666701</v>
      </c>
    </row>
    <row r="47" spans="3:10" x14ac:dyDescent="0.2">
      <c r="C47" s="28" t="s">
        <v>35</v>
      </c>
    </row>
    <row r="48" spans="3:10" x14ac:dyDescent="0.2">
      <c r="C48" s="28" t="s">
        <v>17</v>
      </c>
    </row>
    <row r="49" spans="2:16" x14ac:dyDescent="0.2">
      <c r="C49" s="28" t="s">
        <v>13</v>
      </c>
    </row>
    <row r="52" spans="2:16" x14ac:dyDescent="0.2">
      <c r="B52" s="52" t="s">
        <v>32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7" t="s">
        <v>18</v>
      </c>
      <c r="D54" s="41"/>
      <c r="E54" s="42"/>
      <c r="F54" s="48">
        <v>2013</v>
      </c>
      <c r="G54" s="48">
        <v>2014</v>
      </c>
      <c r="H54" s="48">
        <v>2015</v>
      </c>
      <c r="I54" s="48">
        <v>2016</v>
      </c>
      <c r="J54" s="48">
        <v>2017</v>
      </c>
      <c r="K54" s="48">
        <v>2018</v>
      </c>
      <c r="L54" s="48">
        <v>2019</v>
      </c>
      <c r="M54" s="48">
        <v>2020</v>
      </c>
    </row>
    <row r="55" spans="2:16" x14ac:dyDescent="0.2">
      <c r="C55" s="38" t="s">
        <v>19</v>
      </c>
      <c r="D55" s="39"/>
      <c r="E55" s="40"/>
      <c r="F55" s="43">
        <v>852134</v>
      </c>
      <c r="G55" s="43">
        <v>850675</v>
      </c>
      <c r="H55" s="43">
        <v>920856</v>
      </c>
      <c r="I55" s="43">
        <v>908579</v>
      </c>
      <c r="J55" s="43">
        <v>914714</v>
      </c>
      <c r="K55" s="43">
        <v>1025465</v>
      </c>
      <c r="L55" s="43">
        <v>1066100</v>
      </c>
      <c r="M55" s="43">
        <v>1199093</v>
      </c>
    </row>
    <row r="56" spans="2:16" x14ac:dyDescent="0.2">
      <c r="C56" s="38" t="s">
        <v>20</v>
      </c>
      <c r="D56" s="39"/>
      <c r="E56" s="40"/>
      <c r="F56" s="43">
        <v>18212</v>
      </c>
      <c r="G56" s="43">
        <v>28063</v>
      </c>
      <c r="H56" s="43">
        <v>59254</v>
      </c>
      <c r="I56" s="43">
        <v>55096</v>
      </c>
      <c r="J56" s="43">
        <v>41966</v>
      </c>
      <c r="K56" s="43">
        <v>39744</v>
      </c>
      <c r="L56" s="43">
        <v>42285</v>
      </c>
      <c r="M56" s="43">
        <v>33268</v>
      </c>
    </row>
    <row r="57" spans="2:16" x14ac:dyDescent="0.2">
      <c r="C57" s="38" t="s">
        <v>21</v>
      </c>
      <c r="D57" s="39"/>
      <c r="E57" s="40"/>
      <c r="F57" s="43">
        <v>33229</v>
      </c>
      <c r="G57" s="43">
        <v>34432</v>
      </c>
      <c r="H57" s="43">
        <v>32792</v>
      </c>
      <c r="I57" s="43">
        <v>32592</v>
      </c>
      <c r="J57" s="43">
        <v>32614</v>
      </c>
      <c r="K57" s="43">
        <v>33833</v>
      </c>
      <c r="L57" s="43">
        <v>34618</v>
      </c>
      <c r="M57" s="43">
        <v>30256</v>
      </c>
    </row>
    <row r="58" spans="2:16" x14ac:dyDescent="0.2">
      <c r="C58" s="38" t="s">
        <v>22</v>
      </c>
      <c r="D58" s="39"/>
      <c r="E58" s="40"/>
      <c r="F58" s="43">
        <v>1141557</v>
      </c>
      <c r="G58" s="43">
        <v>1116504</v>
      </c>
      <c r="H58" s="43">
        <v>1116558</v>
      </c>
      <c r="I58" s="43">
        <v>1121279</v>
      </c>
      <c r="J58" s="43">
        <v>1119451</v>
      </c>
      <c r="K58" s="43">
        <v>1212165</v>
      </c>
      <c r="L58" s="43">
        <v>1214470</v>
      </c>
      <c r="M58" s="43">
        <v>1065835</v>
      </c>
    </row>
    <row r="59" spans="2:16" x14ac:dyDescent="0.2">
      <c r="C59" s="38" t="s">
        <v>23</v>
      </c>
      <c r="D59" s="39"/>
      <c r="E59" s="40"/>
      <c r="F59" s="43">
        <v>101293</v>
      </c>
      <c r="G59" s="43">
        <v>99062</v>
      </c>
      <c r="H59" s="43">
        <v>128245</v>
      </c>
      <c r="I59" s="43">
        <v>127661</v>
      </c>
      <c r="J59" s="43">
        <v>120185</v>
      </c>
      <c r="K59" s="43">
        <v>126664</v>
      </c>
      <c r="L59" s="43">
        <v>132499</v>
      </c>
      <c r="M59" s="43">
        <v>130917</v>
      </c>
    </row>
    <row r="60" spans="2:16" x14ac:dyDescent="0.2">
      <c r="C60" s="38" t="s">
        <v>24</v>
      </c>
      <c r="D60" s="39"/>
      <c r="E60" s="40"/>
      <c r="F60" s="43">
        <v>927056</v>
      </c>
      <c r="G60" s="43">
        <v>910936</v>
      </c>
      <c r="H60" s="43">
        <v>941878</v>
      </c>
      <c r="I60" s="43">
        <v>939801</v>
      </c>
      <c r="J60" s="43">
        <v>1048099</v>
      </c>
      <c r="K60" s="43">
        <v>978536</v>
      </c>
      <c r="L60" s="43">
        <v>895840</v>
      </c>
      <c r="M60" s="43">
        <v>924516</v>
      </c>
    </row>
    <row r="61" spans="2:16" x14ac:dyDescent="0.2">
      <c r="C61" s="38" t="s">
        <v>25</v>
      </c>
      <c r="D61" s="39"/>
      <c r="E61" s="40"/>
      <c r="F61" s="43">
        <v>1995209</v>
      </c>
      <c r="G61" s="43">
        <v>2006578</v>
      </c>
      <c r="H61" s="43">
        <v>2059541</v>
      </c>
      <c r="I61" s="43">
        <v>2105715</v>
      </c>
      <c r="J61" s="43">
        <v>2134161</v>
      </c>
      <c r="K61" s="43">
        <v>2200071</v>
      </c>
      <c r="L61" s="43">
        <v>2256986</v>
      </c>
      <c r="M61" s="43">
        <v>1984712</v>
      </c>
    </row>
    <row r="62" spans="2:16" x14ac:dyDescent="0.2">
      <c r="C62" s="38" t="s">
        <v>26</v>
      </c>
      <c r="D62" s="39"/>
      <c r="E62" s="40"/>
      <c r="F62" s="43">
        <v>805300</v>
      </c>
      <c r="G62" s="43">
        <v>821911</v>
      </c>
      <c r="H62" s="43">
        <v>848677</v>
      </c>
      <c r="I62" s="43">
        <v>886807</v>
      </c>
      <c r="J62" s="43">
        <v>904280</v>
      </c>
      <c r="K62" s="43">
        <v>959732</v>
      </c>
      <c r="L62" s="43">
        <v>982504</v>
      </c>
      <c r="M62" s="43">
        <v>758058</v>
      </c>
    </row>
    <row r="63" spans="2:16" x14ac:dyDescent="0.2">
      <c r="C63" s="38" t="s">
        <v>27</v>
      </c>
      <c r="D63" s="39"/>
      <c r="E63" s="40"/>
      <c r="F63" s="43">
        <v>265929</v>
      </c>
      <c r="G63" s="43">
        <v>278112</v>
      </c>
      <c r="H63" s="43">
        <v>287609</v>
      </c>
      <c r="I63" s="43">
        <v>295491</v>
      </c>
      <c r="J63" s="43">
        <v>297874</v>
      </c>
      <c r="K63" s="43">
        <v>311837</v>
      </c>
      <c r="L63" s="43">
        <v>323358</v>
      </c>
      <c r="M63" s="43">
        <v>160726</v>
      </c>
    </row>
    <row r="64" spans="2:16" x14ac:dyDescent="0.2">
      <c r="C64" s="38" t="s">
        <v>28</v>
      </c>
      <c r="D64" s="39"/>
      <c r="E64" s="40"/>
      <c r="F64" s="43">
        <v>508484</v>
      </c>
      <c r="G64" s="43">
        <v>546249</v>
      </c>
      <c r="H64" s="43">
        <v>599524</v>
      </c>
      <c r="I64" s="43">
        <v>663412</v>
      </c>
      <c r="J64" s="43">
        <v>710267</v>
      </c>
      <c r="K64" s="43">
        <v>746628</v>
      </c>
      <c r="L64" s="43">
        <v>810585</v>
      </c>
      <c r="M64" s="43">
        <v>873983</v>
      </c>
    </row>
    <row r="65" spans="2:13" x14ac:dyDescent="0.2">
      <c r="C65" s="38" t="s">
        <v>29</v>
      </c>
      <c r="D65" s="39"/>
      <c r="E65" s="40"/>
      <c r="F65" s="43">
        <v>665910</v>
      </c>
      <c r="G65" s="43">
        <v>702498</v>
      </c>
      <c r="H65" s="43">
        <v>734432</v>
      </c>
      <c r="I65" s="43">
        <v>764005</v>
      </c>
      <c r="J65" s="43">
        <v>784275</v>
      </c>
      <c r="K65" s="43">
        <v>815803</v>
      </c>
      <c r="L65" s="43">
        <v>863328</v>
      </c>
      <c r="M65" s="43">
        <v>887577</v>
      </c>
    </row>
    <row r="66" spans="2:13" x14ac:dyDescent="0.2">
      <c r="C66" s="38" t="s">
        <v>30</v>
      </c>
      <c r="D66" s="39"/>
      <c r="E66" s="40"/>
      <c r="F66" s="43">
        <v>2824220</v>
      </c>
      <c r="G66" s="43">
        <v>2959918</v>
      </c>
      <c r="H66" s="43">
        <v>3080163</v>
      </c>
      <c r="I66" s="43">
        <v>3179974</v>
      </c>
      <c r="J66" s="43">
        <v>3263597</v>
      </c>
      <c r="K66" s="43">
        <v>3387384</v>
      </c>
      <c r="L66" s="43">
        <v>3490976</v>
      </c>
      <c r="M66" s="43">
        <v>3306842</v>
      </c>
    </row>
    <row r="67" spans="2:13" x14ac:dyDescent="0.2">
      <c r="C67" s="46" t="s">
        <v>31</v>
      </c>
      <c r="D67" s="44"/>
      <c r="E67" s="45"/>
      <c r="F67" s="50">
        <v>10138533</v>
      </c>
      <c r="G67" s="50">
        <v>10354938</v>
      </c>
      <c r="H67" s="50">
        <v>10809529</v>
      </c>
      <c r="I67" s="50">
        <v>11080412</v>
      </c>
      <c r="J67" s="50">
        <v>11371483</v>
      </c>
      <c r="K67" s="50">
        <v>11837862</v>
      </c>
      <c r="L67" s="50">
        <v>12113549</v>
      </c>
      <c r="M67" s="50">
        <v>11355783</v>
      </c>
    </row>
    <row r="68" spans="2:13" x14ac:dyDescent="0.2">
      <c r="G68" s="60">
        <f t="shared" ref="G68:L68" si="3">+G67/F67-1</f>
        <v>2.1344804026381281E-2</v>
      </c>
      <c r="H68" s="60">
        <f t="shared" si="3"/>
        <v>4.3900890570276685E-2</v>
      </c>
      <c r="I68" s="60">
        <f t="shared" si="3"/>
        <v>2.5059648759904407E-2</v>
      </c>
      <c r="J68" s="60">
        <f t="shared" si="3"/>
        <v>2.6268969059995317E-2</v>
      </c>
      <c r="K68" s="60">
        <f t="shared" si="3"/>
        <v>4.1013032337119171E-2</v>
      </c>
      <c r="L68" s="60">
        <f t="shared" si="3"/>
        <v>2.3288580319655638E-2</v>
      </c>
      <c r="M68" s="60">
        <f>+M67/L67-1</f>
        <v>-6.2555242893721719E-2</v>
      </c>
    </row>
    <row r="70" spans="2:13" x14ac:dyDescent="0.2">
      <c r="C70" s="28"/>
      <c r="D70" s="28"/>
      <c r="E70" s="28"/>
    </row>
    <row r="71" spans="2:13" ht="15" x14ac:dyDescent="0.25">
      <c r="B71" s="52" t="s">
        <v>33</v>
      </c>
      <c r="C71" s="36"/>
      <c r="D71" s="36"/>
      <c r="E71" s="36"/>
      <c r="F71" s="29"/>
      <c r="G71" s="31"/>
      <c r="H71" s="29"/>
      <c r="I71" s="29"/>
      <c r="J71" s="29"/>
      <c r="K71" s="29"/>
      <c r="L71" s="29"/>
      <c r="M71" s="29"/>
    </row>
    <row r="73" spans="2:13" x14ac:dyDescent="0.2">
      <c r="C73" s="47" t="s">
        <v>18</v>
      </c>
      <c r="D73" s="41"/>
      <c r="E73" s="42"/>
      <c r="F73" s="48">
        <v>2013</v>
      </c>
      <c r="G73" s="48">
        <v>2014</v>
      </c>
      <c r="H73" s="48">
        <v>2015</v>
      </c>
      <c r="I73" s="48">
        <v>2016</v>
      </c>
      <c r="J73" s="48">
        <v>2017</v>
      </c>
      <c r="K73" s="48">
        <v>2018</v>
      </c>
      <c r="L73" s="48">
        <v>2019</v>
      </c>
      <c r="M73" s="48">
        <v>2020</v>
      </c>
    </row>
    <row r="74" spans="2:13" x14ac:dyDescent="0.2">
      <c r="C74" s="38" t="s">
        <v>19</v>
      </c>
      <c r="D74" s="39"/>
      <c r="E74" s="40"/>
      <c r="F74" s="49">
        <v>8.4049043387243501</v>
      </c>
      <c r="G74" s="49">
        <v>8.2151626595929397</v>
      </c>
      <c r="H74" s="49">
        <v>8.5189280680037029</v>
      </c>
      <c r="I74" s="49">
        <v>8.1998665753583886</v>
      </c>
      <c r="J74" s="49">
        <v>8.0439288349637437</v>
      </c>
      <c r="K74" s="49">
        <v>8.6625862001094447</v>
      </c>
      <c r="L74" s="49">
        <v>8.8008889880248962</v>
      </c>
      <c r="M74" s="49">
        <v>10.559315900981906</v>
      </c>
    </row>
    <row r="75" spans="2:13" x14ac:dyDescent="0.2">
      <c r="C75" s="38" t="s">
        <v>20</v>
      </c>
      <c r="D75" s="39"/>
      <c r="E75" s="40"/>
      <c r="F75" s="49">
        <v>0.1796315107915514</v>
      </c>
      <c r="G75" s="49">
        <v>0.27101079697435176</v>
      </c>
      <c r="H75" s="49">
        <v>0.54816449449370086</v>
      </c>
      <c r="I75" s="49">
        <v>0.49723782834067909</v>
      </c>
      <c r="J75" s="49">
        <v>0.36904597227995684</v>
      </c>
      <c r="K75" s="49">
        <v>0.33573630103138558</v>
      </c>
      <c r="L75" s="49">
        <v>0.3490719358959129</v>
      </c>
      <c r="M75" s="49">
        <v>0.2929608640813231</v>
      </c>
    </row>
    <row r="76" spans="2:13" x14ac:dyDescent="0.2">
      <c r="C76" s="38" t="s">
        <v>21</v>
      </c>
      <c r="D76" s="39"/>
      <c r="E76" s="40"/>
      <c r="F76" s="49">
        <v>0.32774958665124432</v>
      </c>
      <c r="G76" s="49">
        <v>0.33251768383354879</v>
      </c>
      <c r="H76" s="49">
        <v>0.30336196887024403</v>
      </c>
      <c r="I76" s="49">
        <v>0.29414068718744396</v>
      </c>
      <c r="J76" s="49">
        <v>0.28680515988987537</v>
      </c>
      <c r="K76" s="49">
        <v>0.28580329792660192</v>
      </c>
      <c r="L76" s="49">
        <v>0.2857791717357151</v>
      </c>
      <c r="M76" s="49">
        <v>0.26643693349899339</v>
      </c>
    </row>
    <row r="77" spans="2:13" x14ac:dyDescent="0.2">
      <c r="C77" s="38" t="s">
        <v>22</v>
      </c>
      <c r="D77" s="39"/>
      <c r="E77" s="40"/>
      <c r="F77" s="49">
        <v>11.259587555714422</v>
      </c>
      <c r="G77" s="49">
        <v>10.782333993694602</v>
      </c>
      <c r="H77" s="49">
        <v>10.329386229501766</v>
      </c>
      <c r="I77" s="49">
        <v>10.11947028684493</v>
      </c>
      <c r="J77" s="49">
        <v>9.8443712222935211</v>
      </c>
      <c r="K77" s="49">
        <v>10.239729099731015</v>
      </c>
      <c r="L77" s="49">
        <v>10.025715832742328</v>
      </c>
      <c r="M77" s="49">
        <v>9.3858345126883798</v>
      </c>
    </row>
    <row r="78" spans="2:13" x14ac:dyDescent="0.2">
      <c r="C78" s="38" t="s">
        <v>23</v>
      </c>
      <c r="D78" s="39"/>
      <c r="E78" s="40"/>
      <c r="F78" s="49">
        <v>0.99908931597894879</v>
      </c>
      <c r="G78" s="49">
        <v>0.95666434700043601</v>
      </c>
      <c r="H78" s="49">
        <v>1.1864069193024045</v>
      </c>
      <c r="I78" s="49">
        <v>1.1521322492340538</v>
      </c>
      <c r="J78" s="49">
        <v>1.0568982075600868</v>
      </c>
      <c r="K78" s="49">
        <v>1.0699905101106939</v>
      </c>
      <c r="L78" s="49">
        <v>1.0938082637879287</v>
      </c>
      <c r="M78" s="49">
        <v>1.1528663413170188</v>
      </c>
    </row>
    <row r="79" spans="2:13" x14ac:dyDescent="0.2">
      <c r="C79" s="38" t="s">
        <v>24</v>
      </c>
      <c r="D79" s="39"/>
      <c r="E79" s="40"/>
      <c r="F79" s="49">
        <v>9.1438869903564939</v>
      </c>
      <c r="G79" s="49">
        <v>8.7971168924430057</v>
      </c>
      <c r="H79" s="49">
        <v>8.7134046266030651</v>
      </c>
      <c r="I79" s="49">
        <v>8.4816431013576032</v>
      </c>
      <c r="J79" s="49">
        <v>9.2169068889255694</v>
      </c>
      <c r="K79" s="49">
        <v>8.2661548174830894</v>
      </c>
      <c r="L79" s="49">
        <v>7.3953553991485066</v>
      </c>
      <c r="M79" s="49">
        <v>8.141367266352308</v>
      </c>
    </row>
    <row r="80" spans="2:13" x14ac:dyDescent="0.2">
      <c r="C80" s="38" t="s">
        <v>25</v>
      </c>
      <c r="D80" s="39"/>
      <c r="E80" s="40"/>
      <c r="F80" s="49">
        <v>19.679464474791374</v>
      </c>
      <c r="G80" s="49">
        <v>19.377981789944084</v>
      </c>
      <c r="H80" s="49">
        <v>19.053013318156601</v>
      </c>
      <c r="I80" s="49">
        <v>19.003941369689141</v>
      </c>
      <c r="J80" s="49">
        <v>18.767657657316992</v>
      </c>
      <c r="K80" s="49">
        <v>18.585036723692166</v>
      </c>
      <c r="L80" s="49">
        <v>18.631913735603</v>
      </c>
      <c r="M80" s="49">
        <v>17.47754426092855</v>
      </c>
    </row>
    <row r="81" spans="3:13" x14ac:dyDescent="0.2">
      <c r="C81" s="38" t="s">
        <v>26</v>
      </c>
      <c r="D81" s="39"/>
      <c r="E81" s="40"/>
      <c r="F81" s="49">
        <v>7.9429637404149105</v>
      </c>
      <c r="G81" s="49">
        <v>7.9373821456004858</v>
      </c>
      <c r="H81" s="49">
        <v>7.8511931463433786</v>
      </c>
      <c r="I81" s="49">
        <v>8.0033756867524417</v>
      </c>
      <c r="J81" s="49">
        <v>7.952172992739821</v>
      </c>
      <c r="K81" s="49">
        <v>8.1073085663610538</v>
      </c>
      <c r="L81" s="49">
        <v>8.1107856995501475</v>
      </c>
      <c r="M81" s="49">
        <v>6.675523827815308</v>
      </c>
    </row>
    <row r="82" spans="3:13" x14ac:dyDescent="0.2">
      <c r="C82" s="38" t="s">
        <v>27</v>
      </c>
      <c r="D82" s="39"/>
      <c r="E82" s="40"/>
      <c r="F82" s="49">
        <v>2.6229534391218134</v>
      </c>
      <c r="G82" s="49">
        <v>2.6857910689566658</v>
      </c>
      <c r="H82" s="49">
        <v>2.6606987223957677</v>
      </c>
      <c r="I82" s="49">
        <v>2.666787119468121</v>
      </c>
      <c r="J82" s="49">
        <v>2.6194824368993914</v>
      </c>
      <c r="K82" s="49">
        <v>2.6342341209924562</v>
      </c>
      <c r="L82" s="49">
        <v>2.6693911090795934</v>
      </c>
      <c r="M82" s="49">
        <v>1.4153669544407463</v>
      </c>
    </row>
    <row r="83" spans="3:13" x14ac:dyDescent="0.2">
      <c r="C83" s="38" t="s">
        <v>28</v>
      </c>
      <c r="D83" s="39"/>
      <c r="E83" s="40"/>
      <c r="F83" s="49">
        <v>5.0153607035652987</v>
      </c>
      <c r="G83" s="49">
        <v>5.2752512859082303</v>
      </c>
      <c r="H83" s="49">
        <v>5.5462546055429423</v>
      </c>
      <c r="I83" s="49">
        <v>5.9872502935811411</v>
      </c>
      <c r="J83" s="49">
        <v>6.2460366866836985</v>
      </c>
      <c r="K83" s="49">
        <v>6.3071186334153913</v>
      </c>
      <c r="L83" s="49">
        <v>6.6915567023338909</v>
      </c>
      <c r="M83" s="49">
        <v>7.6963693300585261</v>
      </c>
    </row>
    <row r="84" spans="3:13" x14ac:dyDescent="0.2">
      <c r="C84" s="38" t="s">
        <v>29</v>
      </c>
      <c r="D84" s="39"/>
      <c r="E84" s="40"/>
      <c r="F84" s="49">
        <v>6.5681100017132659</v>
      </c>
      <c r="G84" s="49">
        <v>6.7841835460531001</v>
      </c>
      <c r="H84" s="49">
        <v>6.7943015833529836</v>
      </c>
      <c r="I84" s="49">
        <v>6.8950955975283224</v>
      </c>
      <c r="J84" s="49">
        <v>6.8968576921761215</v>
      </c>
      <c r="K84" s="49">
        <v>6.8914724635242415</v>
      </c>
      <c r="L84" s="49">
        <v>7.1269617186507439</v>
      </c>
      <c r="M84" s="49">
        <v>7.8160792611130372</v>
      </c>
    </row>
    <row r="85" spans="3:13" x14ac:dyDescent="0.2">
      <c r="C85" s="38" t="s">
        <v>30</v>
      </c>
      <c r="D85" s="39"/>
      <c r="E85" s="40"/>
      <c r="F85" s="49">
        <v>27.856298342176327</v>
      </c>
      <c r="G85" s="49">
        <v>28.584603789998546</v>
      </c>
      <c r="H85" s="49">
        <v>28.494886317433444</v>
      </c>
      <c r="I85" s="49">
        <v>28.699059204657733</v>
      </c>
      <c r="J85" s="49">
        <v>28.699836248271222</v>
      </c>
      <c r="K85" s="49">
        <v>28.614829265622461</v>
      </c>
      <c r="L85" s="49">
        <v>28.818771443447332</v>
      </c>
      <c r="M85" s="49">
        <v>29.120334546723903</v>
      </c>
    </row>
    <row r="86" spans="3:13" x14ac:dyDescent="0.2">
      <c r="C86" s="46" t="s">
        <v>31</v>
      </c>
      <c r="D86" s="44"/>
      <c r="E86" s="45"/>
      <c r="F86" s="51">
        <f>SUM(F74:F85)</f>
        <v>100</v>
      </c>
      <c r="G86" s="51">
        <f t="shared" ref="G86:M86" si="4">SUM(G74:G85)</f>
        <v>100</v>
      </c>
      <c r="H86" s="51">
        <f t="shared" si="4"/>
        <v>100</v>
      </c>
      <c r="I86" s="51">
        <f t="shared" si="4"/>
        <v>100</v>
      </c>
      <c r="J86" s="51">
        <f t="shared" si="4"/>
        <v>100</v>
      </c>
      <c r="K86" s="51">
        <f t="shared" si="4"/>
        <v>100</v>
      </c>
      <c r="L86" s="51">
        <f t="shared" si="4"/>
        <v>100</v>
      </c>
      <c r="M86" s="51">
        <f t="shared" si="4"/>
        <v>100</v>
      </c>
    </row>
  </sheetData>
  <mergeCells count="1">
    <mergeCell ref="B2:P3"/>
  </mergeCells>
  <conditionalFormatting sqref="M74:M8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{9AD4BDF2-D010-407B-810A-E1E601DFD4C4}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D4BDF2-D010-407B-810A-E1E601DFD4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M74:M84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5"/>
  <sheetViews>
    <sheetView topLeftCell="A55" zoomScale="85" zoomScaleNormal="85" workbookViewId="0">
      <selection activeCell="L80" sqref="L80"/>
    </sheetView>
  </sheetViews>
  <sheetFormatPr baseColWidth="10" defaultColWidth="0" defaultRowHeight="12" x14ac:dyDescent="0.2"/>
  <cols>
    <col min="1" max="1" width="11.7109375" style="25" customWidth="1"/>
    <col min="2" max="5" width="11.28515625" style="25" customWidth="1"/>
    <col min="6" max="6" width="12" style="25" customWidth="1"/>
    <col min="7" max="7" width="14.140625" style="25" customWidth="1"/>
    <col min="8" max="8" width="11.5703125" style="25" bestFit="1" customWidth="1"/>
    <col min="9" max="9" width="14.140625" style="25" customWidth="1"/>
    <col min="10" max="10" width="11.28515625" style="25" customWidth="1"/>
    <col min="11" max="11" width="12.28515625" style="25" bestFit="1" customWidth="1"/>
    <col min="12" max="12" width="12.5703125" style="25" bestFit="1" customWidth="1"/>
    <col min="13" max="13" width="11.85546875" style="25" bestFit="1" customWidth="1"/>
    <col min="14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90" t="s">
        <v>57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36" t="s">
        <v>12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10</v>
      </c>
      <c r="J8" s="28" t="s">
        <v>62</v>
      </c>
    </row>
    <row r="9" spans="2:16" x14ac:dyDescent="0.2">
      <c r="G9" s="28"/>
    </row>
    <row r="10" spans="2:16" x14ac:dyDescent="0.2">
      <c r="C10" s="35" t="s">
        <v>2</v>
      </c>
      <c r="D10" s="35" t="s">
        <v>3</v>
      </c>
      <c r="E10" s="35" t="s">
        <v>8</v>
      </c>
      <c r="F10" s="35" t="s">
        <v>9</v>
      </c>
      <c r="G10" s="35" t="s">
        <v>14</v>
      </c>
      <c r="H10" s="35" t="s">
        <v>15</v>
      </c>
      <c r="I10" s="35" t="s">
        <v>16</v>
      </c>
      <c r="J10" s="35" t="s">
        <v>11</v>
      </c>
    </row>
    <row r="11" spans="2:16" x14ac:dyDescent="0.2">
      <c r="C11" s="33">
        <v>2013</v>
      </c>
      <c r="D11" s="33" t="s">
        <v>4</v>
      </c>
      <c r="E11" s="30">
        <v>41363</v>
      </c>
      <c r="F11" s="37">
        <v>133.1</v>
      </c>
      <c r="G11" s="34"/>
      <c r="H11" s="34"/>
      <c r="I11" s="34"/>
      <c r="J11" s="37">
        <v>218.202390150654</v>
      </c>
    </row>
    <row r="12" spans="2:16" x14ac:dyDescent="0.2">
      <c r="C12" s="33">
        <v>2013</v>
      </c>
      <c r="D12" s="33" t="s">
        <v>5</v>
      </c>
      <c r="E12" s="30">
        <v>41453</v>
      </c>
      <c r="F12" s="37">
        <v>144.4</v>
      </c>
      <c r="G12" s="33"/>
      <c r="H12" s="33"/>
      <c r="I12" s="33"/>
      <c r="J12" s="37">
        <v>179.73502846159499</v>
      </c>
    </row>
    <row r="13" spans="2:16" x14ac:dyDescent="0.2">
      <c r="C13" s="33">
        <v>2013</v>
      </c>
      <c r="D13" s="33" t="s">
        <v>6</v>
      </c>
      <c r="E13" s="30">
        <v>41543</v>
      </c>
      <c r="F13" s="37">
        <v>136.19999999999999</v>
      </c>
      <c r="G13" s="33"/>
      <c r="H13" s="33"/>
      <c r="I13" s="33"/>
      <c r="J13" s="37">
        <v>218.59673771324901</v>
      </c>
    </row>
    <row r="14" spans="2:16" x14ac:dyDescent="0.2">
      <c r="C14" s="33">
        <v>2013</v>
      </c>
      <c r="D14" s="33" t="s">
        <v>7</v>
      </c>
      <c r="E14" s="30">
        <v>41633</v>
      </c>
      <c r="F14" s="37">
        <v>147.30000000000001</v>
      </c>
      <c r="G14" s="33"/>
      <c r="H14" s="37">
        <f>+SUM(F11:F14)</f>
        <v>561</v>
      </c>
      <c r="I14" s="33"/>
      <c r="J14" s="37">
        <v>190.979626287618</v>
      </c>
    </row>
    <row r="15" spans="2:16" x14ac:dyDescent="0.2">
      <c r="C15" s="33">
        <v>2014</v>
      </c>
      <c r="D15" s="33" t="s">
        <v>4</v>
      </c>
      <c r="E15" s="30">
        <v>41723</v>
      </c>
      <c r="F15" s="37">
        <v>143.19999999999999</v>
      </c>
      <c r="G15" s="54">
        <f>+F15/F11-1</f>
        <v>7.5882794891059424E-2</v>
      </c>
      <c r="H15" s="37">
        <f t="shared" ref="H15:H46" si="0">+SUM(F12:F15)</f>
        <v>571.1</v>
      </c>
      <c r="I15" s="33"/>
      <c r="J15" s="37">
        <v>201.74683175000001</v>
      </c>
    </row>
    <row r="16" spans="2:16" x14ac:dyDescent="0.2">
      <c r="C16" s="33">
        <v>2014</v>
      </c>
      <c r="D16" s="33" t="s">
        <v>5</v>
      </c>
      <c r="E16" s="30">
        <v>41813</v>
      </c>
      <c r="F16" s="37">
        <v>143.9</v>
      </c>
      <c r="G16" s="54">
        <f t="shared" ref="G16:G46" si="1">+F16/F12-1</f>
        <v>-3.4626038781163659E-3</v>
      </c>
      <c r="H16" s="37">
        <f t="shared" si="0"/>
        <v>570.6</v>
      </c>
      <c r="I16" s="33"/>
      <c r="J16" s="37">
        <v>167.39840973</v>
      </c>
    </row>
    <row r="17" spans="3:10" x14ac:dyDescent="0.2">
      <c r="C17" s="33">
        <v>2014</v>
      </c>
      <c r="D17" s="33" t="s">
        <v>6</v>
      </c>
      <c r="E17" s="30">
        <v>41903</v>
      </c>
      <c r="F17" s="37">
        <v>148.19999999999999</v>
      </c>
      <c r="G17" s="54">
        <f t="shared" si="1"/>
        <v>8.8105726872246715E-2</v>
      </c>
      <c r="H17" s="37">
        <f t="shared" si="0"/>
        <v>582.59999999999991</v>
      </c>
      <c r="I17" s="33"/>
      <c r="J17" s="37">
        <v>295.15486803841401</v>
      </c>
    </row>
    <row r="18" spans="3:10" x14ac:dyDescent="0.2">
      <c r="C18" s="33">
        <v>2014</v>
      </c>
      <c r="D18" s="33" t="s">
        <v>7</v>
      </c>
      <c r="E18" s="30">
        <v>41993</v>
      </c>
      <c r="F18" s="37">
        <v>157.4</v>
      </c>
      <c r="G18" s="54">
        <f t="shared" si="1"/>
        <v>6.8567549219280322E-2</v>
      </c>
      <c r="H18" s="37">
        <f t="shared" si="0"/>
        <v>592.70000000000005</v>
      </c>
      <c r="I18" s="55">
        <f>+H18/H14-1</f>
        <v>5.6506238859180158E-2</v>
      </c>
      <c r="J18" s="56">
        <v>290.48260943291001</v>
      </c>
    </row>
    <row r="19" spans="3:10" x14ac:dyDescent="0.2">
      <c r="C19" s="33">
        <v>2015</v>
      </c>
      <c r="D19" s="33" t="s">
        <v>4</v>
      </c>
      <c r="E19" s="30">
        <v>42083</v>
      </c>
      <c r="F19" s="37">
        <v>142.4</v>
      </c>
      <c r="G19" s="54">
        <f t="shared" si="1"/>
        <v>-5.5865921787707773E-3</v>
      </c>
      <c r="H19" s="37">
        <f t="shared" si="0"/>
        <v>591.9</v>
      </c>
      <c r="I19" s="55">
        <f t="shared" ref="I19:I46" si="2">+H19/H15-1</f>
        <v>3.6420942041673898E-2</v>
      </c>
      <c r="J19" s="56">
        <v>270.78835866708903</v>
      </c>
    </row>
    <row r="20" spans="3:10" x14ac:dyDescent="0.2">
      <c r="C20" s="33">
        <v>2015</v>
      </c>
      <c r="D20" s="33" t="s">
        <v>5</v>
      </c>
      <c r="E20" s="30">
        <v>42173</v>
      </c>
      <c r="F20" s="37">
        <v>148.69999999999999</v>
      </c>
      <c r="G20" s="54">
        <f t="shared" si="1"/>
        <v>3.3356497567755161E-2</v>
      </c>
      <c r="H20" s="37">
        <f t="shared" si="0"/>
        <v>596.70000000000005</v>
      </c>
      <c r="I20" s="55">
        <f t="shared" si="2"/>
        <v>4.5741324921135584E-2</v>
      </c>
      <c r="J20" s="56">
        <v>315.31964895211303</v>
      </c>
    </row>
    <row r="21" spans="3:10" x14ac:dyDescent="0.2">
      <c r="C21" s="33">
        <v>2015</v>
      </c>
      <c r="D21" s="33" t="s">
        <v>6</v>
      </c>
      <c r="E21" s="30">
        <v>42263</v>
      </c>
      <c r="F21" s="37">
        <v>146.19999999999999</v>
      </c>
      <c r="G21" s="54">
        <f t="shared" si="1"/>
        <v>-1.3495276653171406E-2</v>
      </c>
      <c r="H21" s="37">
        <f t="shared" si="0"/>
        <v>594.70000000000005</v>
      </c>
      <c r="I21" s="55">
        <f t="shared" si="2"/>
        <v>2.0768966700995817E-2</v>
      </c>
      <c r="J21" s="56">
        <v>339.51274458029098</v>
      </c>
    </row>
    <row r="22" spans="3:10" x14ac:dyDescent="0.2">
      <c r="C22" s="33">
        <v>2015</v>
      </c>
      <c r="D22" s="33" t="s">
        <v>7</v>
      </c>
      <c r="E22" s="30">
        <v>42353</v>
      </c>
      <c r="F22" s="37">
        <v>159.1</v>
      </c>
      <c r="G22" s="54">
        <f t="shared" si="1"/>
        <v>1.0800508259212194E-2</v>
      </c>
      <c r="H22" s="37">
        <f t="shared" si="0"/>
        <v>596.4</v>
      </c>
      <c r="I22" s="55">
        <f t="shared" si="2"/>
        <v>6.2426185253920963E-3</v>
      </c>
      <c r="J22" s="56">
        <v>335.633540203123</v>
      </c>
    </row>
    <row r="23" spans="3:10" x14ac:dyDescent="0.2">
      <c r="C23" s="33">
        <v>2016</v>
      </c>
      <c r="D23" s="33" t="s">
        <v>4</v>
      </c>
      <c r="E23" s="30">
        <v>42443</v>
      </c>
      <c r="F23" s="37">
        <v>140.9</v>
      </c>
      <c r="G23" s="54">
        <f t="shared" si="1"/>
        <v>-1.0533707865168496E-2</v>
      </c>
      <c r="H23" s="37">
        <f t="shared" si="0"/>
        <v>594.9</v>
      </c>
      <c r="I23" s="55">
        <f t="shared" si="2"/>
        <v>5.0684237202229809E-3</v>
      </c>
      <c r="J23" s="56">
        <v>288.18408679501601</v>
      </c>
    </row>
    <row r="24" spans="3:10" x14ac:dyDescent="0.2">
      <c r="C24" s="33">
        <v>2016</v>
      </c>
      <c r="D24" s="33" t="s">
        <v>5</v>
      </c>
      <c r="E24" s="30">
        <v>42533</v>
      </c>
      <c r="F24" s="37">
        <v>148.19999999999999</v>
      </c>
      <c r="G24" s="54">
        <f t="shared" si="1"/>
        <v>-3.3624747814391398E-3</v>
      </c>
      <c r="H24" s="37">
        <f t="shared" si="0"/>
        <v>594.39999999999986</v>
      </c>
      <c r="I24" s="55">
        <f t="shared" si="2"/>
        <v>-3.8545332662982545E-3</v>
      </c>
      <c r="J24" s="56">
        <v>330.45875235835001</v>
      </c>
    </row>
    <row r="25" spans="3:10" x14ac:dyDescent="0.2">
      <c r="C25" s="33">
        <v>2016</v>
      </c>
      <c r="D25" s="33" t="s">
        <v>6</v>
      </c>
      <c r="E25" s="30">
        <v>42623</v>
      </c>
      <c r="F25" s="37">
        <v>142.80000000000001</v>
      </c>
      <c r="G25" s="54">
        <f t="shared" si="1"/>
        <v>-2.3255813953488191E-2</v>
      </c>
      <c r="H25" s="37">
        <f t="shared" si="0"/>
        <v>591</v>
      </c>
      <c r="I25" s="55">
        <f t="shared" si="2"/>
        <v>-6.2216243484110034E-3</v>
      </c>
      <c r="J25" s="56">
        <v>342.18216182739297</v>
      </c>
    </row>
    <row r="26" spans="3:10" x14ac:dyDescent="0.2">
      <c r="C26" s="33">
        <v>2016</v>
      </c>
      <c r="D26" s="33" t="s">
        <v>7</v>
      </c>
      <c r="E26" s="30">
        <v>42713</v>
      </c>
      <c r="F26" s="37">
        <v>166.3</v>
      </c>
      <c r="G26" s="54">
        <f t="shared" si="1"/>
        <v>4.5254556882464048E-2</v>
      </c>
      <c r="H26" s="37">
        <f t="shared" si="0"/>
        <v>598.20000000000005</v>
      </c>
      <c r="I26" s="55">
        <f t="shared" si="2"/>
        <v>3.0181086519116551E-3</v>
      </c>
      <c r="J26" s="56">
        <v>308.92212000387298</v>
      </c>
    </row>
    <row r="27" spans="3:10" x14ac:dyDescent="0.2">
      <c r="C27" s="33">
        <v>2017</v>
      </c>
      <c r="D27" s="33" t="s">
        <v>4</v>
      </c>
      <c r="E27" s="30">
        <v>42803</v>
      </c>
      <c r="F27" s="37">
        <v>133.5</v>
      </c>
      <c r="G27" s="54">
        <f t="shared" si="1"/>
        <v>-5.2519517388218584E-2</v>
      </c>
      <c r="H27" s="37">
        <f t="shared" si="0"/>
        <v>590.79999999999995</v>
      </c>
      <c r="I27" s="55">
        <f t="shared" si="2"/>
        <v>-6.8919146074970516E-3</v>
      </c>
      <c r="J27" s="56">
        <v>61.511621253894198</v>
      </c>
    </row>
    <row r="28" spans="3:10" x14ac:dyDescent="0.2">
      <c r="C28" s="33">
        <v>2017</v>
      </c>
      <c r="D28" s="33" t="s">
        <v>5</v>
      </c>
      <c r="E28" s="30">
        <v>42893</v>
      </c>
      <c r="F28" s="37">
        <v>147.1</v>
      </c>
      <c r="G28" s="54">
        <f t="shared" si="1"/>
        <v>-7.422402159244279E-3</v>
      </c>
      <c r="H28" s="37">
        <f t="shared" si="0"/>
        <v>589.70000000000005</v>
      </c>
      <c r="I28" s="55">
        <f t="shared" si="2"/>
        <v>-7.907133243606701E-3</v>
      </c>
      <c r="J28" s="56">
        <v>104.109099378894</v>
      </c>
    </row>
    <row r="29" spans="3:10" x14ac:dyDescent="0.2">
      <c r="C29" s="33">
        <v>2017</v>
      </c>
      <c r="D29" s="33" t="s">
        <v>6</v>
      </c>
      <c r="E29" s="30">
        <v>42983</v>
      </c>
      <c r="F29" s="37">
        <v>143.5</v>
      </c>
      <c r="G29" s="54">
        <f t="shared" si="1"/>
        <v>4.9019607843137081E-3</v>
      </c>
      <c r="H29" s="37">
        <f t="shared" si="0"/>
        <v>590.4</v>
      </c>
      <c r="I29" s="55">
        <f t="shared" si="2"/>
        <v>-1.0152284263960087E-3</v>
      </c>
      <c r="J29" s="56">
        <v>105.335326143339</v>
      </c>
    </row>
    <row r="30" spans="3:10" x14ac:dyDescent="0.2">
      <c r="C30" s="33">
        <v>2017</v>
      </c>
      <c r="D30" s="33" t="s">
        <v>7</v>
      </c>
      <c r="E30" s="30">
        <v>43073</v>
      </c>
      <c r="F30" s="37">
        <v>159.9</v>
      </c>
      <c r="G30" s="54">
        <f t="shared" si="1"/>
        <v>-3.8484666265784728E-2</v>
      </c>
      <c r="H30" s="37">
        <f t="shared" si="0"/>
        <v>584</v>
      </c>
      <c r="I30" s="55">
        <f t="shared" si="2"/>
        <v>-2.3737880307589498E-2</v>
      </c>
      <c r="J30" s="56">
        <v>102.357974429126</v>
      </c>
    </row>
    <row r="31" spans="3:10" x14ac:dyDescent="0.2">
      <c r="C31" s="33">
        <v>2018</v>
      </c>
      <c r="D31" s="33" t="s">
        <v>4</v>
      </c>
      <c r="E31" s="30">
        <v>43189</v>
      </c>
      <c r="F31" s="37">
        <v>145.30000000000001</v>
      </c>
      <c r="G31" s="54">
        <f t="shared" si="1"/>
        <v>8.8389513108614315E-2</v>
      </c>
      <c r="H31" s="37">
        <f t="shared" si="0"/>
        <v>595.79999999999995</v>
      </c>
      <c r="I31" s="55">
        <f t="shared" si="2"/>
        <v>8.4631008801625551E-3</v>
      </c>
      <c r="J31" s="56">
        <v>84.640519713338605</v>
      </c>
    </row>
    <row r="32" spans="3:10" x14ac:dyDescent="0.2">
      <c r="C32" s="33">
        <v>2018</v>
      </c>
      <c r="D32" s="33" t="s">
        <v>5</v>
      </c>
      <c r="E32" s="30">
        <v>43279</v>
      </c>
      <c r="F32" s="37">
        <v>158.6</v>
      </c>
      <c r="G32" s="54">
        <f t="shared" si="1"/>
        <v>7.8178110129163869E-2</v>
      </c>
      <c r="H32" s="37">
        <f t="shared" si="0"/>
        <v>607.29999999999995</v>
      </c>
      <c r="I32" s="55">
        <f t="shared" si="2"/>
        <v>2.9845684246226689E-2</v>
      </c>
      <c r="J32" s="56">
        <v>90.082889700838706</v>
      </c>
    </row>
    <row r="33" spans="3:10" x14ac:dyDescent="0.2">
      <c r="C33" s="33">
        <v>2018</v>
      </c>
      <c r="D33" s="33" t="s">
        <v>6</v>
      </c>
      <c r="E33" s="30">
        <v>43369</v>
      </c>
      <c r="F33" s="37">
        <v>151.1</v>
      </c>
      <c r="G33" s="54">
        <f t="shared" si="1"/>
        <v>5.2961672473867516E-2</v>
      </c>
      <c r="H33" s="37">
        <f t="shared" si="0"/>
        <v>614.90000000000009</v>
      </c>
      <c r="I33" s="55">
        <f t="shared" si="2"/>
        <v>4.1497289972900031E-2</v>
      </c>
      <c r="J33" s="56">
        <v>124.034629550839</v>
      </c>
    </row>
    <row r="34" spans="3:10" x14ac:dyDescent="0.2">
      <c r="C34" s="33">
        <v>2018</v>
      </c>
      <c r="D34" s="33" t="s">
        <v>7</v>
      </c>
      <c r="E34" s="30">
        <v>43459</v>
      </c>
      <c r="F34" s="37">
        <v>169.6</v>
      </c>
      <c r="G34" s="54">
        <f t="shared" si="1"/>
        <v>6.0662914321450767E-2</v>
      </c>
      <c r="H34" s="37">
        <f t="shared" si="0"/>
        <v>624.6</v>
      </c>
      <c r="I34" s="58">
        <f t="shared" si="2"/>
        <v>6.9520547945205458E-2</v>
      </c>
      <c r="J34" s="56">
        <v>116.574385485839</v>
      </c>
    </row>
    <row r="35" spans="3:10" x14ac:dyDescent="0.2">
      <c r="C35" s="33">
        <v>2019</v>
      </c>
      <c r="D35" s="33" t="s">
        <v>4</v>
      </c>
      <c r="E35" s="30">
        <v>43549</v>
      </c>
      <c r="F35" s="37">
        <v>151.6</v>
      </c>
      <c r="G35" s="54">
        <f t="shared" si="1"/>
        <v>4.3358568479008763E-2</v>
      </c>
      <c r="H35" s="37">
        <f t="shared" si="0"/>
        <v>630.9</v>
      </c>
      <c r="I35" s="55">
        <f t="shared" si="2"/>
        <v>5.8912386706948761E-2</v>
      </c>
      <c r="J35" s="56">
        <v>100.34023540083901</v>
      </c>
    </row>
    <row r="36" spans="3:10" x14ac:dyDescent="0.2">
      <c r="C36" s="33">
        <v>2019</v>
      </c>
      <c r="D36" s="33" t="s">
        <v>5</v>
      </c>
      <c r="E36" s="30">
        <v>43639</v>
      </c>
      <c r="F36" s="37">
        <v>164.1</v>
      </c>
      <c r="G36" s="54">
        <f t="shared" si="1"/>
        <v>3.4678436317780559E-2</v>
      </c>
      <c r="H36" s="37">
        <f t="shared" si="0"/>
        <v>636.4</v>
      </c>
      <c r="I36" s="55">
        <f t="shared" si="2"/>
        <v>4.7917009715132686E-2</v>
      </c>
      <c r="J36" s="56">
        <v>131.29857762583899</v>
      </c>
    </row>
    <row r="37" spans="3:10" x14ac:dyDescent="0.2">
      <c r="C37" s="33">
        <v>2019</v>
      </c>
      <c r="D37" s="33" t="s">
        <v>6</v>
      </c>
      <c r="E37" s="30">
        <v>43729</v>
      </c>
      <c r="F37" s="37">
        <v>162.1</v>
      </c>
      <c r="G37" s="54">
        <f t="shared" si="1"/>
        <v>7.2799470549305134E-2</v>
      </c>
      <c r="H37" s="37">
        <f t="shared" si="0"/>
        <v>647.4</v>
      </c>
      <c r="I37" s="55">
        <f t="shared" si="2"/>
        <v>5.2854122621564192E-2</v>
      </c>
      <c r="J37" s="56">
        <v>123.578157165839</v>
      </c>
    </row>
    <row r="38" spans="3:10" x14ac:dyDescent="0.2">
      <c r="C38" s="33">
        <v>2019</v>
      </c>
      <c r="D38" s="33" t="s">
        <v>7</v>
      </c>
      <c r="E38" s="30">
        <v>43819</v>
      </c>
      <c r="F38" s="37">
        <v>174.4</v>
      </c>
      <c r="G38" s="54">
        <f t="shared" si="1"/>
        <v>2.8301886792452935E-2</v>
      </c>
      <c r="H38" s="37">
        <f t="shared" si="0"/>
        <v>652.19999999999993</v>
      </c>
      <c r="I38" s="58">
        <f t="shared" si="2"/>
        <v>4.4188280499519506E-2</v>
      </c>
      <c r="J38" s="56">
        <v>108.912672925839</v>
      </c>
    </row>
    <row r="39" spans="3:10" x14ac:dyDescent="0.2">
      <c r="C39" s="33">
        <v>2020</v>
      </c>
      <c r="D39" s="33" t="s">
        <v>4</v>
      </c>
      <c r="E39" s="30">
        <v>43909</v>
      </c>
      <c r="F39" s="37">
        <v>147.19999999999999</v>
      </c>
      <c r="G39" s="54">
        <f t="shared" si="1"/>
        <v>-2.9023746701847042E-2</v>
      </c>
      <c r="H39" s="37">
        <f t="shared" si="0"/>
        <v>647.79999999999995</v>
      </c>
      <c r="I39" s="55">
        <f t="shared" si="2"/>
        <v>2.6787129497543249E-2</v>
      </c>
      <c r="J39" s="56">
        <v>89.495329537938701</v>
      </c>
    </row>
    <row r="40" spans="3:10" x14ac:dyDescent="0.2">
      <c r="C40" s="33">
        <v>2020</v>
      </c>
      <c r="D40" s="33" t="s">
        <v>5</v>
      </c>
      <c r="E40" s="30">
        <v>43999</v>
      </c>
      <c r="F40" s="37">
        <v>111.8</v>
      </c>
      <c r="G40" s="54">
        <f t="shared" si="1"/>
        <v>-0.31870810481413769</v>
      </c>
      <c r="H40" s="37">
        <f t="shared" si="0"/>
        <v>595.5</v>
      </c>
      <c r="I40" s="55">
        <f t="shared" si="2"/>
        <v>-6.4267756128221221E-2</v>
      </c>
      <c r="J40" s="56">
        <v>121.087766148913</v>
      </c>
    </row>
    <row r="41" spans="3:10" x14ac:dyDescent="0.2">
      <c r="C41" s="33">
        <v>2020</v>
      </c>
      <c r="D41" s="33" t="s">
        <v>6</v>
      </c>
      <c r="E41" s="30">
        <v>44089</v>
      </c>
      <c r="F41" s="37">
        <v>150.69999999999999</v>
      </c>
      <c r="G41" s="54">
        <f t="shared" si="1"/>
        <v>-7.0326958667489281E-2</v>
      </c>
      <c r="H41" s="37">
        <f t="shared" si="0"/>
        <v>584.1</v>
      </c>
      <c r="I41" s="55">
        <f t="shared" si="2"/>
        <v>-9.7775718257645861E-2</v>
      </c>
      <c r="J41" s="56">
        <v>124.310480398976</v>
      </c>
    </row>
    <row r="42" spans="3:10" x14ac:dyDescent="0.2">
      <c r="C42" s="33">
        <v>2020</v>
      </c>
      <c r="D42" s="33" t="s">
        <v>7</v>
      </c>
      <c r="E42" s="30">
        <v>44179</v>
      </c>
      <c r="F42" s="37">
        <v>181.4</v>
      </c>
      <c r="G42" s="54">
        <f t="shared" si="1"/>
        <v>4.0137614678898981E-2</v>
      </c>
      <c r="H42" s="37">
        <f t="shared" si="0"/>
        <v>591.1</v>
      </c>
      <c r="I42" s="58">
        <f t="shared" si="2"/>
        <v>-9.3682919349892591E-2</v>
      </c>
      <c r="J42" s="56">
        <v>126.506282342929</v>
      </c>
    </row>
    <row r="43" spans="3:10" x14ac:dyDescent="0.2">
      <c r="C43" s="33">
        <v>2021</v>
      </c>
      <c r="D43" s="33" t="s">
        <v>4</v>
      </c>
      <c r="E43" s="30">
        <v>44269</v>
      </c>
      <c r="F43" s="37">
        <v>155.6</v>
      </c>
      <c r="G43" s="54">
        <f t="shared" si="1"/>
        <v>5.7065217391304435E-2</v>
      </c>
      <c r="H43" s="37">
        <f t="shared" si="0"/>
        <v>599.5</v>
      </c>
      <c r="I43" s="55">
        <f t="shared" si="2"/>
        <v>-7.4560049397962236E-2</v>
      </c>
      <c r="J43" s="56">
        <v>108.257594736835</v>
      </c>
    </row>
    <row r="44" spans="3:10" x14ac:dyDescent="0.2">
      <c r="C44" s="33">
        <v>2021</v>
      </c>
      <c r="D44" s="33" t="s">
        <v>5</v>
      </c>
      <c r="E44" s="30">
        <v>44359</v>
      </c>
      <c r="F44" s="37">
        <v>161.30000000000001</v>
      </c>
      <c r="G44" s="54">
        <f t="shared" si="1"/>
        <v>0.44275491949910561</v>
      </c>
      <c r="H44" s="37">
        <f t="shared" si="0"/>
        <v>649</v>
      </c>
      <c r="I44" s="55">
        <f t="shared" si="2"/>
        <v>8.984047019311503E-2</v>
      </c>
      <c r="J44" s="56">
        <v>121.910382870839</v>
      </c>
    </row>
    <row r="45" spans="3:10" x14ac:dyDescent="0.2">
      <c r="C45" s="33">
        <v>2021</v>
      </c>
      <c r="D45" s="33" t="s">
        <v>6</v>
      </c>
      <c r="E45" s="30">
        <v>44449</v>
      </c>
      <c r="F45" s="37">
        <v>165.1</v>
      </c>
      <c r="G45" s="54">
        <f t="shared" si="1"/>
        <v>9.5554080955540854E-2</v>
      </c>
      <c r="H45" s="37">
        <f t="shared" si="0"/>
        <v>663.4</v>
      </c>
      <c r="I45" s="55">
        <f t="shared" si="2"/>
        <v>0.13576442390001708</v>
      </c>
      <c r="J45" s="56">
        <v>120.831349040839</v>
      </c>
    </row>
    <row r="46" spans="3:10" ht="14.25" x14ac:dyDescent="0.2">
      <c r="C46" s="33" t="s">
        <v>34</v>
      </c>
      <c r="D46" s="33" t="s">
        <v>7</v>
      </c>
      <c r="E46" s="30">
        <f>+E45+90</f>
        <v>44539</v>
      </c>
      <c r="F46" s="59">
        <v>178.3</v>
      </c>
      <c r="G46" s="54">
        <f t="shared" si="1"/>
        <v>-1.7089305402425592E-2</v>
      </c>
      <c r="H46" s="37">
        <f t="shared" si="0"/>
        <v>660.3</v>
      </c>
      <c r="I46" s="58">
        <f t="shared" si="2"/>
        <v>0.11706986973439348</v>
      </c>
      <c r="J46" s="57">
        <v>119.48237056833899</v>
      </c>
    </row>
    <row r="47" spans="3:10" x14ac:dyDescent="0.2">
      <c r="C47" s="28" t="s">
        <v>35</v>
      </c>
    </row>
    <row r="48" spans="3:10" x14ac:dyDescent="0.2">
      <c r="C48" s="28" t="s">
        <v>17</v>
      </c>
    </row>
    <row r="49" spans="2:16" x14ac:dyDescent="0.2">
      <c r="C49" s="28" t="s">
        <v>13</v>
      </c>
    </row>
    <row r="52" spans="2:16" x14ac:dyDescent="0.2">
      <c r="B52" s="52" t="s">
        <v>32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7" t="s">
        <v>18</v>
      </c>
      <c r="D54" s="41"/>
      <c r="E54" s="42"/>
      <c r="F54" s="48">
        <v>2013</v>
      </c>
      <c r="G54" s="48">
        <v>2014</v>
      </c>
      <c r="H54" s="48">
        <v>2015</v>
      </c>
      <c r="I54" s="48">
        <v>2016</v>
      </c>
      <c r="J54" s="48">
        <v>2017</v>
      </c>
      <c r="K54" s="48">
        <v>2018</v>
      </c>
      <c r="L54" s="48">
        <v>2019</v>
      </c>
      <c r="M54" s="48">
        <v>2020</v>
      </c>
    </row>
    <row r="55" spans="2:16" x14ac:dyDescent="0.2">
      <c r="C55" s="38" t="s">
        <v>19</v>
      </c>
      <c r="D55" s="39"/>
      <c r="E55" s="40"/>
      <c r="F55" s="43">
        <v>1632072</v>
      </c>
      <c r="G55" s="43">
        <v>1443523</v>
      </c>
      <c r="H55" s="43">
        <v>1636706</v>
      </c>
      <c r="I55" s="43">
        <v>1874228</v>
      </c>
      <c r="J55" s="43">
        <v>1494771</v>
      </c>
      <c r="K55" s="43">
        <v>1631192</v>
      </c>
      <c r="L55" s="43">
        <v>1696856</v>
      </c>
      <c r="M55" s="43">
        <v>1839895</v>
      </c>
    </row>
    <row r="56" spans="2:16" x14ac:dyDescent="0.2">
      <c r="C56" s="38" t="s">
        <v>20</v>
      </c>
      <c r="D56" s="39"/>
      <c r="E56" s="40"/>
      <c r="F56" s="43">
        <v>458369</v>
      </c>
      <c r="G56" s="43">
        <v>508518</v>
      </c>
      <c r="H56" s="43">
        <v>493948</v>
      </c>
      <c r="I56" s="43">
        <v>401694</v>
      </c>
      <c r="J56" s="43">
        <v>419508</v>
      </c>
      <c r="K56" s="43">
        <v>454195</v>
      </c>
      <c r="L56" s="43">
        <v>494416</v>
      </c>
      <c r="M56" s="43">
        <v>515701</v>
      </c>
    </row>
    <row r="57" spans="2:16" x14ac:dyDescent="0.2">
      <c r="C57" s="38" t="s">
        <v>21</v>
      </c>
      <c r="D57" s="39"/>
      <c r="E57" s="40"/>
      <c r="F57" s="43">
        <v>2213056</v>
      </c>
      <c r="G57" s="43">
        <v>2961462</v>
      </c>
      <c r="H57" s="43">
        <v>2391478</v>
      </c>
      <c r="I57" s="43">
        <v>2117748</v>
      </c>
      <c r="J57" s="43">
        <v>1894570</v>
      </c>
      <c r="K57" s="43">
        <v>1963846</v>
      </c>
      <c r="L57" s="43">
        <v>2020362</v>
      </c>
      <c r="M57" s="43">
        <v>1835441</v>
      </c>
    </row>
    <row r="58" spans="2:16" x14ac:dyDescent="0.2">
      <c r="C58" s="38" t="s">
        <v>22</v>
      </c>
      <c r="D58" s="39"/>
      <c r="E58" s="40"/>
      <c r="F58" s="43">
        <v>2867489</v>
      </c>
      <c r="G58" s="43">
        <v>2861211</v>
      </c>
      <c r="H58" s="43">
        <v>2820176</v>
      </c>
      <c r="I58" s="43">
        <v>2770006</v>
      </c>
      <c r="J58" s="43">
        <v>2719968</v>
      </c>
      <c r="K58" s="43">
        <v>2950612</v>
      </c>
      <c r="L58" s="43">
        <v>2974029</v>
      </c>
      <c r="M58" s="43">
        <v>2343998</v>
      </c>
    </row>
    <row r="59" spans="2:16" x14ac:dyDescent="0.2">
      <c r="C59" s="38" t="s">
        <v>23</v>
      </c>
      <c r="D59" s="39"/>
      <c r="E59" s="40"/>
      <c r="F59" s="43">
        <v>223464</v>
      </c>
      <c r="G59" s="43">
        <v>284763</v>
      </c>
      <c r="H59" s="43">
        <v>331110</v>
      </c>
      <c r="I59" s="43">
        <v>317449</v>
      </c>
      <c r="J59" s="43">
        <v>298297</v>
      </c>
      <c r="K59" s="43">
        <v>361714</v>
      </c>
      <c r="L59" s="43">
        <v>383915</v>
      </c>
      <c r="M59" s="43">
        <v>382189</v>
      </c>
    </row>
    <row r="60" spans="2:16" x14ac:dyDescent="0.2">
      <c r="C60" s="38" t="s">
        <v>24</v>
      </c>
      <c r="D60" s="39"/>
      <c r="E60" s="40"/>
      <c r="F60" s="43">
        <v>1293558</v>
      </c>
      <c r="G60" s="43">
        <v>1372454</v>
      </c>
      <c r="H60" s="43">
        <v>1509409</v>
      </c>
      <c r="I60" s="43">
        <v>1388677</v>
      </c>
      <c r="J60" s="43">
        <v>1331474</v>
      </c>
      <c r="K60" s="43">
        <v>1630792</v>
      </c>
      <c r="L60" s="43">
        <v>1877755</v>
      </c>
      <c r="M60" s="43">
        <v>1846750</v>
      </c>
    </row>
    <row r="61" spans="2:16" x14ac:dyDescent="0.2">
      <c r="C61" s="38" t="s">
        <v>25</v>
      </c>
      <c r="D61" s="39"/>
      <c r="E61" s="40"/>
      <c r="F61" s="43">
        <v>2467831</v>
      </c>
      <c r="G61" s="43">
        <v>2484265</v>
      </c>
      <c r="H61" s="43">
        <v>2537445</v>
      </c>
      <c r="I61" s="43">
        <v>2606651</v>
      </c>
      <c r="J61" s="43">
        <v>2646888</v>
      </c>
      <c r="K61" s="43">
        <v>2732164</v>
      </c>
      <c r="L61" s="43">
        <v>2803471</v>
      </c>
      <c r="M61" s="43">
        <v>2397730</v>
      </c>
    </row>
    <row r="62" spans="2:16" x14ac:dyDescent="0.2">
      <c r="C62" s="38" t="s">
        <v>26</v>
      </c>
      <c r="D62" s="39"/>
      <c r="E62" s="40"/>
      <c r="F62" s="43">
        <v>1244555</v>
      </c>
      <c r="G62" s="43">
        <v>1276300</v>
      </c>
      <c r="H62" s="43">
        <v>1323820</v>
      </c>
      <c r="I62" s="43">
        <v>1368667</v>
      </c>
      <c r="J62" s="43">
        <v>1415854</v>
      </c>
      <c r="K62" s="43">
        <v>1509435</v>
      </c>
      <c r="L62" s="43">
        <v>1558730</v>
      </c>
      <c r="M62" s="43">
        <v>1087926</v>
      </c>
    </row>
    <row r="63" spans="2:16" x14ac:dyDescent="0.2">
      <c r="C63" s="38" t="s">
        <v>27</v>
      </c>
      <c r="D63" s="39"/>
      <c r="E63" s="40"/>
      <c r="F63" s="43">
        <v>404392</v>
      </c>
      <c r="G63" s="43">
        <v>417801</v>
      </c>
      <c r="H63" s="43">
        <v>431744</v>
      </c>
      <c r="I63" s="43">
        <v>448454</v>
      </c>
      <c r="J63" s="43">
        <v>456771</v>
      </c>
      <c r="K63" s="43">
        <v>478227</v>
      </c>
      <c r="L63" s="43">
        <v>501055</v>
      </c>
      <c r="M63" s="43">
        <v>261226</v>
      </c>
    </row>
    <row r="64" spans="2:16" x14ac:dyDescent="0.2">
      <c r="C64" s="38" t="s">
        <v>28</v>
      </c>
      <c r="D64" s="39"/>
      <c r="E64" s="40"/>
      <c r="F64" s="43">
        <v>479526</v>
      </c>
      <c r="G64" s="43">
        <v>527349</v>
      </c>
      <c r="H64" s="43">
        <v>579372</v>
      </c>
      <c r="I64" s="43">
        <v>638874</v>
      </c>
      <c r="J64" s="43">
        <v>694685</v>
      </c>
      <c r="K64" s="43">
        <v>736917</v>
      </c>
      <c r="L64" s="43">
        <v>798956</v>
      </c>
      <c r="M64" s="43">
        <v>860833</v>
      </c>
    </row>
    <row r="65" spans="2:13" x14ac:dyDescent="0.2">
      <c r="C65" s="38" t="s">
        <v>29</v>
      </c>
      <c r="D65" s="39"/>
      <c r="E65" s="40"/>
      <c r="F65" s="43">
        <v>990500</v>
      </c>
      <c r="G65" s="43">
        <v>1053804</v>
      </c>
      <c r="H65" s="43">
        <v>1091054</v>
      </c>
      <c r="I65" s="43">
        <v>1142032</v>
      </c>
      <c r="J65" s="43">
        <v>1158249</v>
      </c>
      <c r="K65" s="43">
        <v>1207441</v>
      </c>
      <c r="L65" s="43">
        <v>1253825</v>
      </c>
      <c r="M65" s="43">
        <v>1299359</v>
      </c>
    </row>
    <row r="66" spans="2:13" x14ac:dyDescent="0.2">
      <c r="C66" s="38" t="s">
        <v>30</v>
      </c>
      <c r="D66" s="39"/>
      <c r="E66" s="40"/>
      <c r="F66" s="43">
        <v>3471970</v>
      </c>
      <c r="G66" s="43">
        <v>3558993</v>
      </c>
      <c r="H66" s="43">
        <v>3720409</v>
      </c>
      <c r="I66" s="43">
        <v>3850389</v>
      </c>
      <c r="J66" s="43">
        <v>3942076</v>
      </c>
      <c r="K66" s="43">
        <v>4101898</v>
      </c>
      <c r="L66" s="43">
        <v>4262886</v>
      </c>
      <c r="M66" s="43">
        <v>4023983</v>
      </c>
    </row>
    <row r="67" spans="2:13" x14ac:dyDescent="0.2">
      <c r="C67" s="46" t="s">
        <v>31</v>
      </c>
      <c r="D67" s="44"/>
      <c r="E67" s="45"/>
      <c r="F67" s="50">
        <v>17746782</v>
      </c>
      <c r="G67" s="50">
        <v>18750443</v>
      </c>
      <c r="H67" s="50">
        <v>18866671</v>
      </c>
      <c r="I67" s="50">
        <v>18924869</v>
      </c>
      <c r="J67" s="50">
        <v>18473111</v>
      </c>
      <c r="K67" s="50">
        <v>19758433</v>
      </c>
      <c r="L67" s="50">
        <v>20626256</v>
      </c>
      <c r="M67" s="50">
        <v>18695031</v>
      </c>
    </row>
    <row r="68" spans="2:13" x14ac:dyDescent="0.2">
      <c r="G68" s="60">
        <f t="shared" ref="G68:L68" si="3">+G67/F67-1</f>
        <v>5.6554534788335165E-2</v>
      </c>
      <c r="H68" s="60">
        <f t="shared" si="3"/>
        <v>6.1986802125155727E-3</v>
      </c>
      <c r="I68" s="60">
        <f t="shared" si="3"/>
        <v>3.0846989381434486E-3</v>
      </c>
      <c r="J68" s="60">
        <f t="shared" si="3"/>
        <v>-2.3871129570302463E-2</v>
      </c>
      <c r="K68" s="60">
        <f t="shared" si="3"/>
        <v>6.9577993657917281E-2</v>
      </c>
      <c r="L68" s="60">
        <f t="shared" si="3"/>
        <v>4.392165107425261E-2</v>
      </c>
      <c r="M68" s="60">
        <f>+M67/L67-1</f>
        <v>-9.3629449765386452E-2</v>
      </c>
    </row>
    <row r="70" spans="2:13" x14ac:dyDescent="0.2">
      <c r="C70" s="28"/>
      <c r="D70" s="28"/>
      <c r="E70" s="28"/>
    </row>
    <row r="71" spans="2:13" ht="15" x14ac:dyDescent="0.25">
      <c r="B71" s="52" t="s">
        <v>33</v>
      </c>
      <c r="C71" s="36"/>
      <c r="D71" s="36"/>
      <c r="E71" s="36"/>
      <c r="F71" s="29"/>
      <c r="G71" s="31"/>
      <c r="H71" s="29"/>
      <c r="I71" s="29"/>
      <c r="J71" s="29"/>
      <c r="K71" s="29"/>
      <c r="L71" s="29"/>
      <c r="M71" s="29"/>
    </row>
    <row r="73" spans="2:13" x14ac:dyDescent="0.2">
      <c r="C73" s="47" t="s">
        <v>18</v>
      </c>
      <c r="D73" s="41"/>
      <c r="E73" s="42"/>
      <c r="F73" s="48">
        <v>2013</v>
      </c>
      <c r="G73" s="48">
        <v>2014</v>
      </c>
      <c r="H73" s="48">
        <v>2015</v>
      </c>
      <c r="I73" s="48">
        <v>2016</v>
      </c>
      <c r="J73" s="48">
        <v>2017</v>
      </c>
      <c r="K73" s="48">
        <v>2018</v>
      </c>
      <c r="L73" s="48">
        <v>2019</v>
      </c>
      <c r="M73" s="48">
        <v>2020</v>
      </c>
    </row>
    <row r="74" spans="2:13" x14ac:dyDescent="0.2">
      <c r="C74" s="38" t="s">
        <v>19</v>
      </c>
      <c r="D74" s="39"/>
      <c r="E74" s="40"/>
      <c r="F74" s="49">
        <v>9.1964391065377384</v>
      </c>
      <c r="G74" s="49">
        <v>7.6986074409015295</v>
      </c>
      <c r="H74" s="49">
        <v>8.6751181488244544</v>
      </c>
      <c r="I74" s="49">
        <v>9.903519015111808</v>
      </c>
      <c r="J74" s="49">
        <v>8.0916040617089351</v>
      </c>
      <c r="K74" s="49">
        <v>8.2556749313065456</v>
      </c>
      <c r="L74" s="49">
        <v>8.2266796262007027</v>
      </c>
      <c r="M74" s="49">
        <v>9.8416258309494111</v>
      </c>
    </row>
    <row r="75" spans="2:13" x14ac:dyDescent="0.2">
      <c r="C75" s="38" t="s">
        <v>20</v>
      </c>
      <c r="D75" s="39"/>
      <c r="E75" s="40"/>
      <c r="F75" s="49">
        <v>2.5828288193318656</v>
      </c>
      <c r="G75" s="49">
        <v>2.7120319237257489</v>
      </c>
      <c r="H75" s="49">
        <v>2.6180983385993213</v>
      </c>
      <c r="I75" s="49">
        <v>2.1225721562458371</v>
      </c>
      <c r="J75" s="49">
        <v>2.2709114885955053</v>
      </c>
      <c r="K75" s="49">
        <v>2.2987399861112467</v>
      </c>
      <c r="L75" s="49">
        <v>2.3970225134411209</v>
      </c>
      <c r="M75" s="49">
        <v>2.7584923501865282</v>
      </c>
    </row>
    <row r="76" spans="2:13" x14ac:dyDescent="0.2">
      <c r="C76" s="38" t="s">
        <v>21</v>
      </c>
      <c r="D76" s="39"/>
      <c r="E76" s="40"/>
      <c r="F76" s="49">
        <v>12.470181918051397</v>
      </c>
      <c r="G76" s="49">
        <v>15.794090838280461</v>
      </c>
      <c r="H76" s="49">
        <v>12.675675533855443</v>
      </c>
      <c r="I76" s="49">
        <v>11.190291462519502</v>
      </c>
      <c r="J76" s="49">
        <v>10.255825345281583</v>
      </c>
      <c r="K76" s="49">
        <v>9.9392801038422434</v>
      </c>
      <c r="L76" s="49">
        <v>9.7950980536651926</v>
      </c>
      <c r="M76" s="49">
        <v>9.8178013184358992</v>
      </c>
    </row>
    <row r="77" spans="2:13" x14ac:dyDescent="0.2">
      <c r="C77" s="38" t="s">
        <v>22</v>
      </c>
      <c r="D77" s="39"/>
      <c r="E77" s="40"/>
      <c r="F77" s="49">
        <v>16.157796945947723</v>
      </c>
      <c r="G77" s="49">
        <v>15.259431470499123</v>
      </c>
      <c r="H77" s="49">
        <v>14.947925895352709</v>
      </c>
      <c r="I77" s="49">
        <v>14.636856931479949</v>
      </c>
      <c r="J77" s="49">
        <v>14.723930365600033</v>
      </c>
      <c r="K77" s="49">
        <v>14.933431208841307</v>
      </c>
      <c r="L77" s="49">
        <v>14.418656492967022</v>
      </c>
      <c r="M77" s="49">
        <v>12.53808030593798</v>
      </c>
    </row>
    <row r="78" spans="2:13" x14ac:dyDescent="0.2">
      <c r="C78" s="38" t="s">
        <v>23</v>
      </c>
      <c r="D78" s="39"/>
      <c r="E78" s="40"/>
      <c r="F78" s="49">
        <v>1.2591803967615085</v>
      </c>
      <c r="G78" s="49">
        <v>1.5187001181785411</v>
      </c>
      <c r="H78" s="49">
        <v>1.7549995969082199</v>
      </c>
      <c r="I78" s="49">
        <v>1.6774171594001523</v>
      </c>
      <c r="J78" s="49">
        <v>1.6147632090772368</v>
      </c>
      <c r="K78" s="49">
        <v>1.8306816132635617</v>
      </c>
      <c r="L78" s="49">
        <v>1.8612927135200883</v>
      </c>
      <c r="M78" s="49">
        <v>2.0443346683939705</v>
      </c>
    </row>
    <row r="79" spans="2:13" x14ac:dyDescent="0.2">
      <c r="C79" s="38" t="s">
        <v>24</v>
      </c>
      <c r="D79" s="39"/>
      <c r="E79" s="40"/>
      <c r="F79" s="49">
        <v>7.2889721640802261</v>
      </c>
      <c r="G79" s="49">
        <v>7.3195817293490073</v>
      </c>
      <c r="H79" s="49">
        <v>8.0003992225231464</v>
      </c>
      <c r="I79" s="49">
        <v>7.3378420743625759</v>
      </c>
      <c r="J79" s="49">
        <v>7.2076327587703011</v>
      </c>
      <c r="K79" s="49">
        <v>8.2536504792662466</v>
      </c>
      <c r="L79" s="49">
        <v>9.1037122781759319</v>
      </c>
      <c r="M79" s="49">
        <v>9.8782933283180974</v>
      </c>
    </row>
    <row r="80" spans="2:13" x14ac:dyDescent="0.2">
      <c r="C80" s="38" t="s">
        <v>25</v>
      </c>
      <c r="D80" s="39"/>
      <c r="E80" s="40"/>
      <c r="F80" s="49">
        <v>13.905794301186546</v>
      </c>
      <c r="G80" s="49">
        <v>13.249100301256883</v>
      </c>
      <c r="H80" s="49">
        <v>13.449352034601123</v>
      </c>
      <c r="I80" s="49">
        <v>13.773680547009334</v>
      </c>
      <c r="J80" s="49">
        <v>14.328328347077001</v>
      </c>
      <c r="K80" s="49">
        <v>13.827837460592143</v>
      </c>
      <c r="L80" s="49">
        <v>13.59175896973256</v>
      </c>
      <c r="M80" s="49">
        <v>12.825493576341222</v>
      </c>
    </row>
    <row r="81" spans="3:13" x14ac:dyDescent="0.2">
      <c r="C81" s="38" t="s">
        <v>26</v>
      </c>
      <c r="D81" s="39"/>
      <c r="E81" s="40"/>
      <c r="F81" s="49">
        <v>7.0128488646561387</v>
      </c>
      <c r="G81" s="49">
        <v>6.8067725119881173</v>
      </c>
      <c r="H81" s="49">
        <v>7.0167121693063921</v>
      </c>
      <c r="I81" s="49">
        <v>7.2321081852666991</v>
      </c>
      <c r="J81" s="49">
        <v>7.6644047664738233</v>
      </c>
      <c r="K81" s="49">
        <v>7.6394469136292331</v>
      </c>
      <c r="L81" s="49">
        <v>7.5570185883468142</v>
      </c>
      <c r="M81" s="49">
        <v>5.8193324204704444</v>
      </c>
    </row>
    <row r="82" spans="3:13" x14ac:dyDescent="0.2">
      <c r="C82" s="38" t="s">
        <v>27</v>
      </c>
      <c r="D82" s="39"/>
      <c r="E82" s="40"/>
      <c r="F82" s="49">
        <v>2.2786779034080658</v>
      </c>
      <c r="G82" s="49">
        <v>2.2282193546040485</v>
      </c>
      <c r="H82" s="49">
        <v>2.2883952341141689</v>
      </c>
      <c r="I82" s="49">
        <v>2.3696544478062171</v>
      </c>
      <c r="J82" s="49">
        <v>2.472626294509896</v>
      </c>
      <c r="K82" s="49">
        <v>2.4203690646925291</v>
      </c>
      <c r="L82" s="49">
        <v>2.4292096442514821</v>
      </c>
      <c r="M82" s="49">
        <v>1.3973017750010686</v>
      </c>
    </row>
    <row r="83" spans="3:13" x14ac:dyDescent="0.2">
      <c r="C83" s="38" t="s">
        <v>28</v>
      </c>
      <c r="D83" s="39"/>
      <c r="E83" s="40"/>
      <c r="F83" s="49">
        <v>2.7020447988824117</v>
      </c>
      <c r="G83" s="49">
        <v>2.8124615509084236</v>
      </c>
      <c r="H83" s="49">
        <v>3.0708756197635503</v>
      </c>
      <c r="I83" s="49">
        <v>3.3758437112563371</v>
      </c>
      <c r="J83" s="49">
        <v>3.7605198171547825</v>
      </c>
      <c r="K83" s="49">
        <v>3.7296328104561729</v>
      </c>
      <c r="L83" s="49">
        <v>3.873490176792143</v>
      </c>
      <c r="M83" s="49">
        <v>4.6046085721922578</v>
      </c>
    </row>
    <row r="84" spans="3:13" x14ac:dyDescent="0.2">
      <c r="C84" s="38" t="s">
        <v>29</v>
      </c>
      <c r="D84" s="39"/>
      <c r="E84" s="40"/>
      <c r="F84" s="49">
        <v>5.5812935550794505</v>
      </c>
      <c r="G84" s="49">
        <v>5.6201552144661324</v>
      </c>
      <c r="H84" s="49">
        <v>5.7829704032046774</v>
      </c>
      <c r="I84" s="49">
        <v>6.0345569631155707</v>
      </c>
      <c r="J84" s="49">
        <v>6.2699184777268977</v>
      </c>
      <c r="K84" s="49">
        <v>6.1110159899826062</v>
      </c>
      <c r="L84" s="49">
        <v>6.0787813357887153</v>
      </c>
      <c r="M84" s="49">
        <v>6.9502906948910645</v>
      </c>
    </row>
    <row r="85" spans="3:13" x14ac:dyDescent="0.2">
      <c r="C85" s="38" t="s">
        <v>30</v>
      </c>
      <c r="D85" s="39"/>
      <c r="E85" s="40"/>
      <c r="F85" s="49">
        <v>19.563941226076931</v>
      </c>
      <c r="G85" s="49">
        <v>18.980847545841982</v>
      </c>
      <c r="H85" s="49">
        <v>19.719477802946795</v>
      </c>
      <c r="I85" s="49">
        <v>20.34565734642602</v>
      </c>
      <c r="J85" s="49">
        <v>21.339535068024006</v>
      </c>
      <c r="K85" s="49">
        <v>20.760239438016161</v>
      </c>
      <c r="L85" s="49">
        <v>20.667279607118228</v>
      </c>
      <c r="M85" s="49">
        <v>21.524345158882056</v>
      </c>
    </row>
    <row r="86" spans="3:13" x14ac:dyDescent="0.2">
      <c r="C86" s="46" t="s">
        <v>31</v>
      </c>
      <c r="D86" s="44"/>
      <c r="E86" s="45"/>
      <c r="F86" s="51">
        <f>SUM(F74:F85)</f>
        <v>100.00000000000001</v>
      </c>
      <c r="G86" s="51">
        <f t="shared" ref="G86:M86" si="4">SUM(G74:G85)</f>
        <v>100.00000000000001</v>
      </c>
      <c r="H86" s="51">
        <f t="shared" si="4"/>
        <v>99.999999999999986</v>
      </c>
      <c r="I86" s="51">
        <f t="shared" si="4"/>
        <v>100</v>
      </c>
      <c r="J86" s="51">
        <f t="shared" si="4"/>
        <v>100.00000000000001</v>
      </c>
      <c r="K86" s="51">
        <f t="shared" si="4"/>
        <v>99.999999999999986</v>
      </c>
      <c r="L86" s="51">
        <f t="shared" si="4"/>
        <v>100.00000000000001</v>
      </c>
      <c r="M86" s="51">
        <f t="shared" si="4"/>
        <v>100</v>
      </c>
    </row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</sheetData>
  <mergeCells count="1">
    <mergeCell ref="B2:P3"/>
  </mergeCells>
  <conditionalFormatting sqref="M74:M8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{0F433B29-4CBC-4778-B5D0-DEB42C1A5443}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433B29-4CBC-4778-B5D0-DEB42C1A54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M74:M84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83C12-BB57-4CE9-8C1D-3758C38C0640}">
  <dimension ref="A1:T99"/>
  <sheetViews>
    <sheetView zoomScale="85" zoomScaleNormal="85" workbookViewId="0">
      <selection activeCell="M77" sqref="C77:M77"/>
    </sheetView>
  </sheetViews>
  <sheetFormatPr baseColWidth="10" defaultColWidth="0" defaultRowHeight="12" x14ac:dyDescent="0.2"/>
  <cols>
    <col min="1" max="1" width="11.7109375" style="25" customWidth="1"/>
    <col min="2" max="6" width="11.28515625" style="25" customWidth="1"/>
    <col min="7" max="7" width="14.140625" style="25" customWidth="1"/>
    <col min="8" max="8" width="11.5703125" style="25" bestFit="1" customWidth="1"/>
    <col min="9" max="9" width="14.140625" style="25" customWidth="1"/>
    <col min="10" max="16" width="11.28515625" style="25" customWidth="1"/>
    <col min="17" max="17" width="11.7109375" style="25" customWidth="1"/>
    <col min="18" max="20" width="0" style="25" hidden="1" customWidth="1"/>
    <col min="21" max="16384" width="11.42578125" style="25" hidden="1"/>
  </cols>
  <sheetData>
    <row r="1" spans="2:16" ht="9" customHeight="1" x14ac:dyDescent="0.25">
      <c r="C1" s="26"/>
      <c r="D1" s="26"/>
    </row>
    <row r="2" spans="2:16" x14ac:dyDescent="0.2">
      <c r="B2" s="90" t="s">
        <v>58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">
      <c r="B4" s="27"/>
      <c r="G4" s="27"/>
      <c r="L4" s="27"/>
      <c r="M4" s="27"/>
    </row>
    <row r="5" spans="2:16" x14ac:dyDescent="0.2">
      <c r="B5" s="27"/>
      <c r="G5" s="27"/>
      <c r="L5" s="27"/>
      <c r="M5" s="27"/>
    </row>
    <row r="7" spans="2:16" x14ac:dyDescent="0.2">
      <c r="B7" s="36" t="s">
        <v>12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">
      <c r="F8" s="28" t="s">
        <v>10</v>
      </c>
      <c r="J8" s="28" t="s">
        <v>63</v>
      </c>
    </row>
    <row r="9" spans="2:16" x14ac:dyDescent="0.2">
      <c r="G9" s="28"/>
    </row>
    <row r="10" spans="2:16" x14ac:dyDescent="0.2">
      <c r="C10" s="35" t="s">
        <v>2</v>
      </c>
      <c r="D10" s="35" t="s">
        <v>3</v>
      </c>
      <c r="E10" s="35" t="s">
        <v>8</v>
      </c>
      <c r="F10" s="35" t="s">
        <v>9</v>
      </c>
      <c r="G10" s="35" t="s">
        <v>14</v>
      </c>
      <c r="H10" s="35" t="s">
        <v>15</v>
      </c>
      <c r="I10" s="35" t="s">
        <v>16</v>
      </c>
      <c r="J10" s="35" t="s">
        <v>11</v>
      </c>
    </row>
    <row r="11" spans="2:16" x14ac:dyDescent="0.2">
      <c r="C11" s="33">
        <v>2013</v>
      </c>
      <c r="D11" s="33" t="s">
        <v>4</v>
      </c>
      <c r="E11" s="30">
        <v>41363</v>
      </c>
      <c r="F11" s="37">
        <v>144.69999999999999</v>
      </c>
      <c r="G11" s="34"/>
      <c r="H11" s="34"/>
      <c r="I11" s="34"/>
      <c r="J11" s="37">
        <v>5.3199782044139097</v>
      </c>
    </row>
    <row r="12" spans="2:16" x14ac:dyDescent="0.2">
      <c r="C12" s="33">
        <v>2013</v>
      </c>
      <c r="D12" s="33" t="s">
        <v>5</v>
      </c>
      <c r="E12" s="30">
        <v>41453</v>
      </c>
      <c r="F12" s="37">
        <v>153</v>
      </c>
      <c r="G12" s="33"/>
      <c r="H12" s="33"/>
      <c r="I12" s="33"/>
      <c r="J12" s="37">
        <v>3.6562563045671101</v>
      </c>
    </row>
    <row r="13" spans="2:16" x14ac:dyDescent="0.2">
      <c r="C13" s="33">
        <v>2013</v>
      </c>
      <c r="D13" s="33" t="s">
        <v>6</v>
      </c>
      <c r="E13" s="30">
        <v>41543</v>
      </c>
      <c r="F13" s="37">
        <v>149.69999999999999</v>
      </c>
      <c r="G13" s="33"/>
      <c r="H13" s="33"/>
      <c r="I13" s="33"/>
      <c r="J13" s="37">
        <v>5.4825767674678803</v>
      </c>
    </row>
    <row r="14" spans="2:16" x14ac:dyDescent="0.2">
      <c r="C14" s="33">
        <v>2013</v>
      </c>
      <c r="D14" s="33" t="s">
        <v>7</v>
      </c>
      <c r="E14" s="30">
        <v>41633</v>
      </c>
      <c r="F14" s="37">
        <v>161.19999999999999</v>
      </c>
      <c r="G14" s="33"/>
      <c r="H14" s="37">
        <f>+SUM(F11:F14)</f>
        <v>608.59999999999991</v>
      </c>
      <c r="I14" s="33"/>
      <c r="J14" s="37">
        <v>3.792293220226</v>
      </c>
    </row>
    <row r="15" spans="2:16" x14ac:dyDescent="0.2">
      <c r="C15" s="33">
        <v>2014</v>
      </c>
      <c r="D15" s="33" t="s">
        <v>4</v>
      </c>
      <c r="E15" s="30">
        <v>41723</v>
      </c>
      <c r="F15" s="37">
        <v>157.1</v>
      </c>
      <c r="G15" s="54">
        <f>+F15/F11-1</f>
        <v>8.5694540428472799E-2</v>
      </c>
      <c r="H15" s="37">
        <f t="shared" ref="H15:H46" si="0">+SUM(F12:F15)</f>
        <v>621</v>
      </c>
      <c r="I15" s="33"/>
      <c r="J15" s="37">
        <v>4.966113</v>
      </c>
    </row>
    <row r="16" spans="2:16" x14ac:dyDescent="0.2">
      <c r="C16" s="33">
        <v>2014</v>
      </c>
      <c r="D16" s="33" t="s">
        <v>5</v>
      </c>
      <c r="E16" s="30">
        <v>41813</v>
      </c>
      <c r="F16" s="37">
        <v>158.80000000000001</v>
      </c>
      <c r="G16" s="54">
        <f t="shared" ref="G16:G46" si="1">+F16/F12-1</f>
        <v>3.7908496732026231E-2</v>
      </c>
      <c r="H16" s="37">
        <f t="shared" si="0"/>
        <v>626.79999999999995</v>
      </c>
      <c r="I16" s="33"/>
      <c r="J16" s="37">
        <v>4.019666</v>
      </c>
    </row>
    <row r="17" spans="3:10" x14ac:dyDescent="0.2">
      <c r="C17" s="33">
        <v>2014</v>
      </c>
      <c r="D17" s="33" t="s">
        <v>6</v>
      </c>
      <c r="E17" s="30">
        <v>41903</v>
      </c>
      <c r="F17" s="37">
        <v>151.1</v>
      </c>
      <c r="G17" s="54">
        <f t="shared" si="1"/>
        <v>9.352037408149716E-3</v>
      </c>
      <c r="H17" s="37">
        <f t="shared" si="0"/>
        <v>628.19999999999993</v>
      </c>
      <c r="I17" s="33"/>
      <c r="J17" s="37">
        <v>3.67738190018318</v>
      </c>
    </row>
    <row r="18" spans="3:10" x14ac:dyDescent="0.2">
      <c r="C18" s="33">
        <v>2014</v>
      </c>
      <c r="D18" s="33" t="s">
        <v>7</v>
      </c>
      <c r="E18" s="30">
        <v>41993</v>
      </c>
      <c r="F18" s="37">
        <v>170.1</v>
      </c>
      <c r="G18" s="54">
        <f t="shared" si="1"/>
        <v>5.5210918114144025E-2</v>
      </c>
      <c r="H18" s="37">
        <f t="shared" si="0"/>
        <v>637.1</v>
      </c>
      <c r="I18" s="55">
        <f>+H18/H14-1</f>
        <v>4.682878738087437E-2</v>
      </c>
      <c r="J18" s="56">
        <v>3.3428715971979002</v>
      </c>
    </row>
    <row r="19" spans="3:10" x14ac:dyDescent="0.2">
      <c r="C19" s="33">
        <v>2015</v>
      </c>
      <c r="D19" s="33" t="s">
        <v>4</v>
      </c>
      <c r="E19" s="30">
        <v>42083</v>
      </c>
      <c r="F19" s="37">
        <v>150.80000000000001</v>
      </c>
      <c r="G19" s="54">
        <f t="shared" si="1"/>
        <v>-4.010184595798838E-2</v>
      </c>
      <c r="H19" s="37">
        <f t="shared" si="0"/>
        <v>630.79999999999995</v>
      </c>
      <c r="I19" s="55">
        <f t="shared" ref="I19:I46" si="2">+H19/H15-1</f>
        <v>1.5780998389693934E-2</v>
      </c>
      <c r="J19" s="56">
        <v>3.699214</v>
      </c>
    </row>
    <row r="20" spans="3:10" x14ac:dyDescent="0.2">
      <c r="C20" s="33">
        <v>2015</v>
      </c>
      <c r="D20" s="33" t="s">
        <v>5</v>
      </c>
      <c r="E20" s="30">
        <v>42173</v>
      </c>
      <c r="F20" s="37">
        <v>155</v>
      </c>
      <c r="G20" s="54">
        <f t="shared" si="1"/>
        <v>-2.3929471032745675E-2</v>
      </c>
      <c r="H20" s="37">
        <f t="shared" si="0"/>
        <v>627</v>
      </c>
      <c r="I20" s="55">
        <f t="shared" si="2"/>
        <v>3.1908104658584513E-4</v>
      </c>
      <c r="J20" s="56">
        <v>3.4270622506890001</v>
      </c>
    </row>
    <row r="21" spans="3:10" x14ac:dyDescent="0.2">
      <c r="C21" s="33">
        <v>2015</v>
      </c>
      <c r="D21" s="33" t="s">
        <v>6</v>
      </c>
      <c r="E21" s="30">
        <v>42263</v>
      </c>
      <c r="F21" s="37">
        <v>147.69999999999999</v>
      </c>
      <c r="G21" s="54">
        <f t="shared" si="1"/>
        <v>-2.2501654533421567E-2</v>
      </c>
      <c r="H21" s="37">
        <f t="shared" si="0"/>
        <v>623.59999999999991</v>
      </c>
      <c r="I21" s="55">
        <f t="shared" si="2"/>
        <v>-7.3225087551735957E-3</v>
      </c>
      <c r="J21" s="56">
        <v>4.4175280724219999</v>
      </c>
    </row>
    <row r="22" spans="3:10" x14ac:dyDescent="0.2">
      <c r="C22" s="33">
        <v>2015</v>
      </c>
      <c r="D22" s="33" t="s">
        <v>7</v>
      </c>
      <c r="E22" s="30">
        <v>42353</v>
      </c>
      <c r="F22" s="37">
        <v>167.4</v>
      </c>
      <c r="G22" s="54">
        <f t="shared" si="1"/>
        <v>-1.5873015873015817E-2</v>
      </c>
      <c r="H22" s="37">
        <f t="shared" si="0"/>
        <v>620.9</v>
      </c>
      <c r="I22" s="55">
        <f t="shared" si="2"/>
        <v>-2.5427719353319778E-2</v>
      </c>
      <c r="J22" s="56">
        <v>3.60030848454613</v>
      </c>
    </row>
    <row r="23" spans="3:10" x14ac:dyDescent="0.2">
      <c r="C23" s="33">
        <v>2016</v>
      </c>
      <c r="D23" s="33" t="s">
        <v>4</v>
      </c>
      <c r="E23" s="30">
        <v>42443</v>
      </c>
      <c r="F23" s="37">
        <v>143.80000000000001</v>
      </c>
      <c r="G23" s="54">
        <f t="shared" si="1"/>
        <v>-4.6419098143236082E-2</v>
      </c>
      <c r="H23" s="37">
        <f t="shared" si="0"/>
        <v>613.90000000000009</v>
      </c>
      <c r="I23" s="55">
        <f t="shared" si="2"/>
        <v>-2.6791376030437353E-2</v>
      </c>
      <c r="J23" s="56">
        <v>5.9187700000000003</v>
      </c>
    </row>
    <row r="24" spans="3:10" x14ac:dyDescent="0.2">
      <c r="C24" s="33">
        <v>2016</v>
      </c>
      <c r="D24" s="33" t="s">
        <v>5</v>
      </c>
      <c r="E24" s="30">
        <v>42533</v>
      </c>
      <c r="F24" s="37">
        <v>156.4</v>
      </c>
      <c r="G24" s="54">
        <f t="shared" si="1"/>
        <v>9.0322580645161299E-3</v>
      </c>
      <c r="H24" s="37">
        <f t="shared" si="0"/>
        <v>615.30000000000007</v>
      </c>
      <c r="I24" s="55">
        <f t="shared" si="2"/>
        <v>-1.8660287081339599E-2</v>
      </c>
      <c r="J24" s="56">
        <v>3.3814959999999998</v>
      </c>
    </row>
    <row r="25" spans="3:10" x14ac:dyDescent="0.2">
      <c r="C25" s="33">
        <v>2016</v>
      </c>
      <c r="D25" s="33" t="s">
        <v>6</v>
      </c>
      <c r="E25" s="30">
        <v>42623</v>
      </c>
      <c r="F25" s="37">
        <v>149.69999999999999</v>
      </c>
      <c r="G25" s="54">
        <f t="shared" si="1"/>
        <v>1.3540961408259999E-2</v>
      </c>
      <c r="H25" s="37">
        <f t="shared" si="0"/>
        <v>617.29999999999995</v>
      </c>
      <c r="I25" s="55">
        <f t="shared" si="2"/>
        <v>-1.0102629890955672E-2</v>
      </c>
      <c r="J25" s="56">
        <v>3.7998590000000001</v>
      </c>
    </row>
    <row r="26" spans="3:10" x14ac:dyDescent="0.2">
      <c r="C26" s="33">
        <v>2016</v>
      </c>
      <c r="D26" s="33" t="s">
        <v>7</v>
      </c>
      <c r="E26" s="30">
        <v>42713</v>
      </c>
      <c r="F26" s="37">
        <v>162.69999999999999</v>
      </c>
      <c r="G26" s="54">
        <f t="shared" si="1"/>
        <v>-2.8076463560334664E-2</v>
      </c>
      <c r="H26" s="37">
        <f t="shared" si="0"/>
        <v>612.6</v>
      </c>
      <c r="I26" s="55">
        <f t="shared" si="2"/>
        <v>-1.336769205991295E-2</v>
      </c>
      <c r="J26" s="56">
        <v>3.3168850000000001</v>
      </c>
    </row>
    <row r="27" spans="3:10" x14ac:dyDescent="0.2">
      <c r="C27" s="33">
        <v>2017</v>
      </c>
      <c r="D27" s="33" t="s">
        <v>4</v>
      </c>
      <c r="E27" s="30">
        <v>42803</v>
      </c>
      <c r="F27" s="37">
        <v>148.1</v>
      </c>
      <c r="G27" s="54">
        <f t="shared" si="1"/>
        <v>2.9902642559109793E-2</v>
      </c>
      <c r="H27" s="37">
        <f t="shared" si="0"/>
        <v>616.9</v>
      </c>
      <c r="I27" s="55">
        <f t="shared" si="2"/>
        <v>4.8867893793775874E-3</v>
      </c>
      <c r="J27" s="56">
        <v>1.188652</v>
      </c>
    </row>
    <row r="28" spans="3:10" x14ac:dyDescent="0.2">
      <c r="C28" s="33">
        <v>2017</v>
      </c>
      <c r="D28" s="33" t="s">
        <v>5</v>
      </c>
      <c r="E28" s="30">
        <v>42893</v>
      </c>
      <c r="F28" s="37">
        <v>168.6</v>
      </c>
      <c r="G28" s="54">
        <f t="shared" si="1"/>
        <v>7.8005115089514021E-2</v>
      </c>
      <c r="H28" s="37">
        <f t="shared" si="0"/>
        <v>629.1</v>
      </c>
      <c r="I28" s="55">
        <f t="shared" si="2"/>
        <v>2.2428083861530945E-2</v>
      </c>
      <c r="J28" s="56">
        <v>1.1169480000000001</v>
      </c>
    </row>
    <row r="29" spans="3:10" x14ac:dyDescent="0.2">
      <c r="C29" s="33">
        <v>2017</v>
      </c>
      <c r="D29" s="33" t="s">
        <v>6</v>
      </c>
      <c r="E29" s="30">
        <v>42983</v>
      </c>
      <c r="F29" s="37">
        <v>158.30000000000001</v>
      </c>
      <c r="G29" s="54">
        <f t="shared" si="1"/>
        <v>5.7448229792919303E-2</v>
      </c>
      <c r="H29" s="37">
        <f t="shared" si="0"/>
        <v>637.70000000000005</v>
      </c>
      <c r="I29" s="55">
        <f t="shared" si="2"/>
        <v>3.3047140774340011E-2</v>
      </c>
      <c r="J29" s="56">
        <v>2.3344860000000001</v>
      </c>
    </row>
    <row r="30" spans="3:10" x14ac:dyDescent="0.2">
      <c r="C30" s="33">
        <v>2017</v>
      </c>
      <c r="D30" s="33" t="s">
        <v>7</v>
      </c>
      <c r="E30" s="30">
        <v>43073</v>
      </c>
      <c r="F30" s="37">
        <v>172.3</v>
      </c>
      <c r="G30" s="54">
        <f t="shared" si="1"/>
        <v>5.9004302397049901E-2</v>
      </c>
      <c r="H30" s="37">
        <f t="shared" si="0"/>
        <v>647.29999999999995</v>
      </c>
      <c r="I30" s="55">
        <f t="shared" si="2"/>
        <v>5.6643813254978692E-2</v>
      </c>
      <c r="J30" s="56">
        <v>1.1249720000000001</v>
      </c>
    </row>
    <row r="31" spans="3:10" x14ac:dyDescent="0.2">
      <c r="C31" s="33">
        <v>2018</v>
      </c>
      <c r="D31" s="33" t="s">
        <v>4</v>
      </c>
      <c r="E31" s="30">
        <v>43189</v>
      </c>
      <c r="F31" s="37">
        <v>154.6</v>
      </c>
      <c r="G31" s="54">
        <f t="shared" si="1"/>
        <v>4.3889264010803508E-2</v>
      </c>
      <c r="H31" s="37">
        <f t="shared" si="0"/>
        <v>653.79999999999995</v>
      </c>
      <c r="I31" s="55">
        <f t="shared" si="2"/>
        <v>5.9815205057545784E-2</v>
      </c>
      <c r="J31" s="56">
        <v>1.2218487200000001</v>
      </c>
    </row>
    <row r="32" spans="3:10" x14ac:dyDescent="0.2">
      <c r="C32" s="33">
        <v>2018</v>
      </c>
      <c r="D32" s="33" t="s">
        <v>5</v>
      </c>
      <c r="E32" s="30">
        <v>43279</v>
      </c>
      <c r="F32" s="37">
        <v>171.6</v>
      </c>
      <c r="G32" s="54">
        <f t="shared" si="1"/>
        <v>1.7793594306049876E-2</v>
      </c>
      <c r="H32" s="37">
        <f t="shared" si="0"/>
        <v>656.80000000000007</v>
      </c>
      <c r="I32" s="55">
        <f t="shared" si="2"/>
        <v>4.4031155619138618E-2</v>
      </c>
      <c r="J32" s="56">
        <v>1.1005480000000001</v>
      </c>
    </row>
    <row r="33" spans="3:10" x14ac:dyDescent="0.2">
      <c r="C33" s="33">
        <v>2018</v>
      </c>
      <c r="D33" s="33" t="s">
        <v>6</v>
      </c>
      <c r="E33" s="30">
        <v>43369</v>
      </c>
      <c r="F33" s="37">
        <v>164.7</v>
      </c>
      <c r="G33" s="54">
        <f t="shared" si="1"/>
        <v>4.0429564118761752E-2</v>
      </c>
      <c r="H33" s="37">
        <f t="shared" si="0"/>
        <v>663.2</v>
      </c>
      <c r="I33" s="55">
        <f t="shared" si="2"/>
        <v>3.9987454916104781E-2</v>
      </c>
      <c r="J33" s="56">
        <v>1.1005480000000001</v>
      </c>
    </row>
    <row r="34" spans="3:10" x14ac:dyDescent="0.2">
      <c r="C34" s="33">
        <v>2018</v>
      </c>
      <c r="D34" s="33" t="s">
        <v>7</v>
      </c>
      <c r="E34" s="30">
        <v>43459</v>
      </c>
      <c r="F34" s="37">
        <v>181.7</v>
      </c>
      <c r="G34" s="54">
        <f t="shared" si="1"/>
        <v>5.4556006964596504E-2</v>
      </c>
      <c r="H34" s="37">
        <f t="shared" si="0"/>
        <v>672.59999999999991</v>
      </c>
      <c r="I34" s="58">
        <f t="shared" si="2"/>
        <v>3.9085431793604242E-2</v>
      </c>
      <c r="J34" s="56">
        <v>1.1005480000000001</v>
      </c>
    </row>
    <row r="35" spans="3:10" x14ac:dyDescent="0.2">
      <c r="C35" s="33">
        <v>2019</v>
      </c>
      <c r="D35" s="33" t="s">
        <v>4</v>
      </c>
      <c r="E35" s="30">
        <v>43549</v>
      </c>
      <c r="F35" s="37">
        <v>166.2</v>
      </c>
      <c r="G35" s="54">
        <f t="shared" si="1"/>
        <v>7.5032341526519941E-2</v>
      </c>
      <c r="H35" s="37">
        <f t="shared" si="0"/>
        <v>684.2</v>
      </c>
      <c r="I35" s="55">
        <f t="shared" si="2"/>
        <v>4.649739981645773E-2</v>
      </c>
      <c r="J35" s="56">
        <v>1.1005480000000001</v>
      </c>
    </row>
    <row r="36" spans="3:10" x14ac:dyDescent="0.2">
      <c r="C36" s="33">
        <v>2019</v>
      </c>
      <c r="D36" s="33" t="s">
        <v>5</v>
      </c>
      <c r="E36" s="30">
        <v>43639</v>
      </c>
      <c r="F36" s="37">
        <v>180.3</v>
      </c>
      <c r="G36" s="54">
        <f t="shared" si="1"/>
        <v>5.0699300699300842E-2</v>
      </c>
      <c r="H36" s="37">
        <f t="shared" si="0"/>
        <v>692.89999999999986</v>
      </c>
      <c r="I36" s="55">
        <f t="shared" si="2"/>
        <v>5.4963459196101905E-2</v>
      </c>
      <c r="J36" s="56">
        <v>1.1254594775</v>
      </c>
    </row>
    <row r="37" spans="3:10" x14ac:dyDescent="0.2">
      <c r="C37" s="33">
        <v>2019</v>
      </c>
      <c r="D37" s="33" t="s">
        <v>6</v>
      </c>
      <c r="E37" s="30">
        <v>43729</v>
      </c>
      <c r="F37" s="37">
        <v>175.2</v>
      </c>
      <c r="G37" s="54">
        <f t="shared" si="1"/>
        <v>6.3752276867030888E-2</v>
      </c>
      <c r="H37" s="37">
        <f t="shared" si="0"/>
        <v>703.40000000000009</v>
      </c>
      <c r="I37" s="55">
        <f t="shared" si="2"/>
        <v>6.0615199034981915E-2</v>
      </c>
      <c r="J37" s="56">
        <v>1.1005480000000001</v>
      </c>
    </row>
    <row r="38" spans="3:10" x14ac:dyDescent="0.2">
      <c r="C38" s="33">
        <v>2019</v>
      </c>
      <c r="D38" s="33" t="s">
        <v>7</v>
      </c>
      <c r="E38" s="30">
        <v>43819</v>
      </c>
      <c r="F38" s="37">
        <v>191.8</v>
      </c>
      <c r="G38" s="54">
        <f t="shared" si="1"/>
        <v>5.5586130985140425E-2</v>
      </c>
      <c r="H38" s="37">
        <f t="shared" si="0"/>
        <v>713.5</v>
      </c>
      <c r="I38" s="58">
        <f t="shared" si="2"/>
        <v>6.080880166517999E-2</v>
      </c>
      <c r="J38" s="56">
        <v>1.1005480000000001</v>
      </c>
    </row>
    <row r="39" spans="3:10" x14ac:dyDescent="0.2">
      <c r="C39" s="33">
        <v>2020</v>
      </c>
      <c r="D39" s="33" t="s">
        <v>4</v>
      </c>
      <c r="E39" s="30">
        <v>43909</v>
      </c>
      <c r="F39" s="37">
        <v>153.4</v>
      </c>
      <c r="G39" s="54">
        <f t="shared" si="1"/>
        <v>-7.701564380264736E-2</v>
      </c>
      <c r="H39" s="37">
        <f t="shared" si="0"/>
        <v>700.69999999999993</v>
      </c>
      <c r="I39" s="55">
        <f t="shared" si="2"/>
        <v>2.4115755627009516E-2</v>
      </c>
      <c r="J39" s="56">
        <v>1.1005480000000001</v>
      </c>
    </row>
    <row r="40" spans="3:10" x14ac:dyDescent="0.2">
      <c r="C40" s="33">
        <v>2020</v>
      </c>
      <c r="D40" s="33" t="s">
        <v>5</v>
      </c>
      <c r="E40" s="30">
        <v>43999</v>
      </c>
      <c r="F40" s="37">
        <v>146.1</v>
      </c>
      <c r="G40" s="54">
        <f t="shared" si="1"/>
        <v>-0.18968386023294515</v>
      </c>
      <c r="H40" s="37">
        <f t="shared" si="0"/>
        <v>666.5</v>
      </c>
      <c r="I40" s="55">
        <f t="shared" si="2"/>
        <v>-3.810073603694597E-2</v>
      </c>
      <c r="J40" s="56">
        <v>1.1005480000000001</v>
      </c>
    </row>
    <row r="41" spans="3:10" x14ac:dyDescent="0.2">
      <c r="C41" s="33">
        <v>2020</v>
      </c>
      <c r="D41" s="33" t="s">
        <v>6</v>
      </c>
      <c r="E41" s="30">
        <v>44089</v>
      </c>
      <c r="F41" s="37">
        <v>139.4</v>
      </c>
      <c r="G41" s="54">
        <f t="shared" si="1"/>
        <v>-0.20433789954337889</v>
      </c>
      <c r="H41" s="37">
        <f t="shared" si="0"/>
        <v>630.70000000000005</v>
      </c>
      <c r="I41" s="55">
        <f t="shared" si="2"/>
        <v>-0.10335513221495596</v>
      </c>
      <c r="J41" s="56">
        <v>1.1005480000000001</v>
      </c>
    </row>
    <row r="42" spans="3:10" x14ac:dyDescent="0.2">
      <c r="C42" s="33">
        <v>2020</v>
      </c>
      <c r="D42" s="33" t="s">
        <v>7</v>
      </c>
      <c r="E42" s="30">
        <v>44179</v>
      </c>
      <c r="F42" s="37">
        <v>176.4</v>
      </c>
      <c r="G42" s="54">
        <f t="shared" si="1"/>
        <v>-8.0291970802919721E-2</v>
      </c>
      <c r="H42" s="37">
        <f t="shared" si="0"/>
        <v>615.29999999999995</v>
      </c>
      <c r="I42" s="58">
        <f t="shared" si="2"/>
        <v>-0.13763139453398743</v>
      </c>
      <c r="J42" s="56">
        <v>1.1005480000000001</v>
      </c>
    </row>
    <row r="43" spans="3:10" x14ac:dyDescent="0.2">
      <c r="C43" s="33">
        <v>2021</v>
      </c>
      <c r="D43" s="33" t="s">
        <v>4</v>
      </c>
      <c r="E43" s="30">
        <v>44269</v>
      </c>
      <c r="F43" s="37">
        <v>156</v>
      </c>
      <c r="G43" s="54">
        <f t="shared" si="1"/>
        <v>1.6949152542372836E-2</v>
      </c>
      <c r="H43" s="37">
        <f t="shared" si="0"/>
        <v>617.9</v>
      </c>
      <c r="I43" s="55">
        <f t="shared" si="2"/>
        <v>-0.11816754673897523</v>
      </c>
      <c r="J43" s="56">
        <v>1.1005480000000001</v>
      </c>
    </row>
    <row r="44" spans="3:10" x14ac:dyDescent="0.2">
      <c r="C44" s="33">
        <v>2021</v>
      </c>
      <c r="D44" s="33" t="s">
        <v>5</v>
      </c>
      <c r="E44" s="30">
        <v>44359</v>
      </c>
      <c r="F44" s="37">
        <v>186.3</v>
      </c>
      <c r="G44" s="54">
        <f t="shared" si="1"/>
        <v>0.27515400410677637</v>
      </c>
      <c r="H44" s="37">
        <f t="shared" si="0"/>
        <v>658.1</v>
      </c>
      <c r="I44" s="55">
        <f t="shared" si="2"/>
        <v>-1.2603150787696915E-2</v>
      </c>
      <c r="J44" s="56">
        <v>1.1005480000000001</v>
      </c>
    </row>
    <row r="45" spans="3:10" x14ac:dyDescent="0.2">
      <c r="C45" s="33">
        <v>2021</v>
      </c>
      <c r="D45" s="33" t="s">
        <v>6</v>
      </c>
      <c r="E45" s="30">
        <v>44449</v>
      </c>
      <c r="F45" s="37">
        <v>154.5</v>
      </c>
      <c r="G45" s="54">
        <f t="shared" si="1"/>
        <v>0.10832137733142022</v>
      </c>
      <c r="H45" s="37">
        <f t="shared" si="0"/>
        <v>673.2</v>
      </c>
      <c r="I45" s="55">
        <f t="shared" si="2"/>
        <v>6.7385444743935263E-2</v>
      </c>
      <c r="J45" s="56">
        <v>1.1005480000000001</v>
      </c>
    </row>
    <row r="46" spans="3:10" ht="14.25" x14ac:dyDescent="0.2">
      <c r="C46" s="33" t="s">
        <v>34</v>
      </c>
      <c r="D46" s="33" t="s">
        <v>7</v>
      </c>
      <c r="E46" s="30">
        <f>+E45+90</f>
        <v>44539</v>
      </c>
      <c r="F46" s="59">
        <v>182.3</v>
      </c>
      <c r="G46" s="54">
        <f t="shared" si="1"/>
        <v>3.3446712018140534E-2</v>
      </c>
      <c r="H46" s="37">
        <f t="shared" si="0"/>
        <v>679.1</v>
      </c>
      <c r="I46" s="58">
        <f t="shared" si="2"/>
        <v>0.10368925727287515</v>
      </c>
      <c r="J46" s="57">
        <v>1.1005480000000001</v>
      </c>
    </row>
    <row r="47" spans="3:10" x14ac:dyDescent="0.2">
      <c r="C47" s="28" t="s">
        <v>35</v>
      </c>
    </row>
    <row r="48" spans="3:10" x14ac:dyDescent="0.2">
      <c r="C48" s="28" t="s">
        <v>17</v>
      </c>
    </row>
    <row r="49" spans="2:16" x14ac:dyDescent="0.2">
      <c r="C49" s="28" t="s">
        <v>13</v>
      </c>
    </row>
    <row r="52" spans="2:16" x14ac:dyDescent="0.2">
      <c r="B52" s="52" t="s">
        <v>32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4" spans="2:16" x14ac:dyDescent="0.2">
      <c r="C54" s="47" t="s">
        <v>18</v>
      </c>
      <c r="D54" s="41"/>
      <c r="E54" s="42"/>
      <c r="F54" s="48">
        <v>2013</v>
      </c>
      <c r="G54" s="48">
        <v>2014</v>
      </c>
      <c r="H54" s="48">
        <v>2015</v>
      </c>
      <c r="I54" s="48">
        <v>2016</v>
      </c>
      <c r="J54" s="48">
        <v>2017</v>
      </c>
      <c r="K54" s="48">
        <v>2018</v>
      </c>
      <c r="L54" s="48">
        <v>2019</v>
      </c>
      <c r="M54" s="48">
        <v>2020</v>
      </c>
    </row>
    <row r="55" spans="2:16" x14ac:dyDescent="0.2">
      <c r="C55" s="38" t="s">
        <v>19</v>
      </c>
      <c r="D55" s="39"/>
      <c r="E55" s="40"/>
      <c r="F55" s="43">
        <v>162552</v>
      </c>
      <c r="G55" s="43">
        <v>204980</v>
      </c>
      <c r="H55" s="43">
        <v>183291</v>
      </c>
      <c r="I55" s="43">
        <v>182275</v>
      </c>
      <c r="J55" s="43">
        <v>176289</v>
      </c>
      <c r="K55" s="43">
        <v>191278</v>
      </c>
      <c r="L55" s="43">
        <v>192286</v>
      </c>
      <c r="M55" s="43">
        <v>191209</v>
      </c>
    </row>
    <row r="56" spans="2:16" x14ac:dyDescent="0.2">
      <c r="C56" s="38" t="s">
        <v>20</v>
      </c>
      <c r="D56" s="39"/>
      <c r="E56" s="40"/>
      <c r="F56" s="43">
        <v>176725</v>
      </c>
      <c r="G56" s="43">
        <v>121265</v>
      </c>
      <c r="H56" s="43">
        <v>93414</v>
      </c>
      <c r="I56" s="43">
        <v>97936</v>
      </c>
      <c r="J56" s="43">
        <v>164509</v>
      </c>
      <c r="K56" s="43">
        <v>189918</v>
      </c>
      <c r="L56" s="43">
        <v>199675</v>
      </c>
      <c r="M56" s="43">
        <v>134717</v>
      </c>
    </row>
    <row r="57" spans="2:16" x14ac:dyDescent="0.2">
      <c r="C57" s="38" t="s">
        <v>21</v>
      </c>
      <c r="D57" s="39"/>
      <c r="E57" s="40"/>
      <c r="F57" s="43">
        <v>329167</v>
      </c>
      <c r="G57" s="43">
        <v>379474</v>
      </c>
      <c r="H57" s="43">
        <v>358210</v>
      </c>
      <c r="I57" s="43">
        <v>276003</v>
      </c>
      <c r="J57" s="43">
        <v>273702</v>
      </c>
      <c r="K57" s="43">
        <v>218868</v>
      </c>
      <c r="L57" s="43">
        <v>221400</v>
      </c>
      <c r="M57" s="43">
        <v>86975</v>
      </c>
    </row>
    <row r="58" spans="2:16" x14ac:dyDescent="0.2">
      <c r="C58" s="38" t="s">
        <v>22</v>
      </c>
      <c r="D58" s="39"/>
      <c r="E58" s="40"/>
      <c r="F58" s="43">
        <v>224632</v>
      </c>
      <c r="G58" s="43">
        <v>243302</v>
      </c>
      <c r="H58" s="43">
        <v>254650</v>
      </c>
      <c r="I58" s="43">
        <v>255855</v>
      </c>
      <c r="J58" s="43">
        <v>288883</v>
      </c>
      <c r="K58" s="43">
        <v>319362</v>
      </c>
      <c r="L58" s="43">
        <v>376591</v>
      </c>
      <c r="M58" s="43">
        <v>347203</v>
      </c>
    </row>
    <row r="59" spans="2:16" x14ac:dyDescent="0.2">
      <c r="C59" s="38" t="s">
        <v>23</v>
      </c>
      <c r="D59" s="39"/>
      <c r="E59" s="40"/>
      <c r="F59" s="43">
        <v>18671</v>
      </c>
      <c r="G59" s="43">
        <v>19112</v>
      </c>
      <c r="H59" s="43">
        <v>19722</v>
      </c>
      <c r="I59" s="43">
        <v>19168</v>
      </c>
      <c r="J59" s="43">
        <v>19197</v>
      </c>
      <c r="K59" s="43">
        <v>20226</v>
      </c>
      <c r="L59" s="43">
        <v>19788</v>
      </c>
      <c r="M59" s="43">
        <v>19409</v>
      </c>
    </row>
    <row r="60" spans="2:16" x14ac:dyDescent="0.2">
      <c r="C60" s="38" t="s">
        <v>24</v>
      </c>
      <c r="D60" s="39"/>
      <c r="E60" s="40"/>
      <c r="F60" s="43">
        <v>241729</v>
      </c>
      <c r="G60" s="43">
        <v>245516</v>
      </c>
      <c r="H60" s="43">
        <v>198537</v>
      </c>
      <c r="I60" s="43">
        <v>193774</v>
      </c>
      <c r="J60" s="43">
        <v>204457</v>
      </c>
      <c r="K60" s="43">
        <v>234567</v>
      </c>
      <c r="L60" s="43">
        <v>267432</v>
      </c>
      <c r="M60" s="43">
        <v>231949</v>
      </c>
    </row>
    <row r="61" spans="2:16" x14ac:dyDescent="0.2">
      <c r="C61" s="38" t="s">
        <v>25</v>
      </c>
      <c r="D61" s="39"/>
      <c r="E61" s="40"/>
      <c r="F61" s="43">
        <v>446083</v>
      </c>
      <c r="G61" s="43">
        <v>452930</v>
      </c>
      <c r="H61" s="43">
        <v>458575</v>
      </c>
      <c r="I61" s="43">
        <v>471959</v>
      </c>
      <c r="J61" s="43">
        <v>475726</v>
      </c>
      <c r="K61" s="43">
        <v>491081</v>
      </c>
      <c r="L61" s="43">
        <v>503593</v>
      </c>
      <c r="M61" s="43">
        <v>433132</v>
      </c>
    </row>
    <row r="62" spans="2:16" x14ac:dyDescent="0.2">
      <c r="C62" s="38" t="s">
        <v>26</v>
      </c>
      <c r="D62" s="39"/>
      <c r="E62" s="40"/>
      <c r="F62" s="43">
        <v>131023</v>
      </c>
      <c r="G62" s="43">
        <v>135032</v>
      </c>
      <c r="H62" s="43">
        <v>140419</v>
      </c>
      <c r="I62" s="43">
        <v>142801</v>
      </c>
      <c r="J62" s="43">
        <v>149342</v>
      </c>
      <c r="K62" s="43">
        <v>159611</v>
      </c>
      <c r="L62" s="43">
        <v>163994</v>
      </c>
      <c r="M62" s="43">
        <v>132054</v>
      </c>
    </row>
    <row r="63" spans="2:16" x14ac:dyDescent="0.2">
      <c r="C63" s="38" t="s">
        <v>27</v>
      </c>
      <c r="D63" s="39"/>
      <c r="E63" s="40"/>
      <c r="F63" s="43">
        <v>47136</v>
      </c>
      <c r="G63" s="43">
        <v>49312</v>
      </c>
      <c r="H63" s="43">
        <v>50315</v>
      </c>
      <c r="I63" s="43">
        <v>52287</v>
      </c>
      <c r="J63" s="43">
        <v>53260</v>
      </c>
      <c r="K63" s="43">
        <v>55414</v>
      </c>
      <c r="L63" s="43">
        <v>57200</v>
      </c>
      <c r="M63" s="43">
        <v>28575</v>
      </c>
    </row>
    <row r="64" spans="2:16" x14ac:dyDescent="0.2">
      <c r="C64" s="38" t="s">
        <v>28</v>
      </c>
      <c r="D64" s="39"/>
      <c r="E64" s="40"/>
      <c r="F64" s="43">
        <v>87850</v>
      </c>
      <c r="G64" s="43">
        <v>96082</v>
      </c>
      <c r="H64" s="43">
        <v>105369</v>
      </c>
      <c r="I64" s="43">
        <v>118389</v>
      </c>
      <c r="J64" s="43">
        <v>128929</v>
      </c>
      <c r="K64" s="43">
        <v>132146</v>
      </c>
      <c r="L64" s="43">
        <v>143997</v>
      </c>
      <c r="M64" s="43">
        <v>157441</v>
      </c>
    </row>
    <row r="65" spans="2:13" x14ac:dyDescent="0.2">
      <c r="C65" s="38" t="s">
        <v>29</v>
      </c>
      <c r="D65" s="39"/>
      <c r="E65" s="40"/>
      <c r="F65" s="43">
        <v>169838</v>
      </c>
      <c r="G65" s="43">
        <v>180772</v>
      </c>
      <c r="H65" s="43">
        <v>183594</v>
      </c>
      <c r="I65" s="43">
        <v>189829</v>
      </c>
      <c r="J65" s="43">
        <v>197006</v>
      </c>
      <c r="K65" s="43">
        <v>205191</v>
      </c>
      <c r="L65" s="43">
        <v>220777</v>
      </c>
      <c r="M65" s="43">
        <v>231995</v>
      </c>
    </row>
    <row r="66" spans="2:13" x14ac:dyDescent="0.2">
      <c r="C66" s="38" t="s">
        <v>30</v>
      </c>
      <c r="D66" s="39"/>
      <c r="E66" s="40"/>
      <c r="F66" s="43">
        <v>455620</v>
      </c>
      <c r="G66" s="43">
        <v>479409</v>
      </c>
      <c r="H66" s="43">
        <v>494759</v>
      </c>
      <c r="I66" s="43">
        <v>506979</v>
      </c>
      <c r="J66" s="43">
        <v>517733</v>
      </c>
      <c r="K66" s="43">
        <v>535296</v>
      </c>
      <c r="L66" s="43">
        <v>552866</v>
      </c>
      <c r="M66" s="43">
        <v>523770</v>
      </c>
    </row>
    <row r="67" spans="2:13" x14ac:dyDescent="0.2">
      <c r="C67" s="46" t="s">
        <v>31</v>
      </c>
      <c r="D67" s="44"/>
      <c r="E67" s="45"/>
      <c r="F67" s="50">
        <v>2491026</v>
      </c>
      <c r="G67" s="50">
        <v>2607186</v>
      </c>
      <c r="H67" s="50">
        <v>2540855</v>
      </c>
      <c r="I67" s="50">
        <v>2507255</v>
      </c>
      <c r="J67" s="50">
        <v>2649033</v>
      </c>
      <c r="K67" s="50">
        <v>2752958</v>
      </c>
      <c r="L67" s="50">
        <v>2919599</v>
      </c>
      <c r="M67" s="50">
        <v>2518429</v>
      </c>
    </row>
    <row r="68" spans="2:13" x14ac:dyDescent="0.2">
      <c r="G68" s="60">
        <f t="shared" ref="G68:L68" si="3">+G67/F67-1</f>
        <v>4.6631388030474286E-2</v>
      </c>
      <c r="H68" s="60">
        <f t="shared" si="3"/>
        <v>-2.5441606390951832E-2</v>
      </c>
      <c r="I68" s="60">
        <f t="shared" si="3"/>
        <v>-1.3223895106174943E-2</v>
      </c>
      <c r="J68" s="60">
        <f t="shared" si="3"/>
        <v>5.6547100314886301E-2</v>
      </c>
      <c r="K68" s="60">
        <f t="shared" si="3"/>
        <v>3.9231296854361553E-2</v>
      </c>
      <c r="L68" s="60">
        <f t="shared" si="3"/>
        <v>6.0531617264048432E-2</v>
      </c>
      <c r="M68" s="60">
        <f>+M67/L67-1</f>
        <v>-0.13740585607818057</v>
      </c>
    </row>
    <row r="70" spans="2:13" x14ac:dyDescent="0.2">
      <c r="C70" s="28"/>
      <c r="D70" s="28"/>
      <c r="E70" s="28"/>
    </row>
    <row r="71" spans="2:13" ht="15" x14ac:dyDescent="0.25">
      <c r="B71" s="52" t="s">
        <v>33</v>
      </c>
      <c r="C71" s="36"/>
      <c r="D71" s="36"/>
      <c r="E71" s="36"/>
      <c r="F71" s="29"/>
      <c r="G71" s="31"/>
      <c r="H71" s="29"/>
      <c r="I71" s="29"/>
      <c r="J71" s="29"/>
      <c r="K71" s="29"/>
      <c r="L71" s="29"/>
      <c r="M71" s="29"/>
    </row>
    <row r="73" spans="2:13" x14ac:dyDescent="0.2">
      <c r="C73" s="47" t="s">
        <v>18</v>
      </c>
      <c r="D73" s="41"/>
      <c r="E73" s="42"/>
      <c r="F73" s="48">
        <v>2013</v>
      </c>
      <c r="G73" s="48">
        <v>2014</v>
      </c>
      <c r="H73" s="48">
        <v>2015</v>
      </c>
      <c r="I73" s="48">
        <v>2016</v>
      </c>
      <c r="J73" s="48">
        <v>2017</v>
      </c>
      <c r="K73" s="48">
        <v>2018</v>
      </c>
      <c r="L73" s="48">
        <v>2019</v>
      </c>
      <c r="M73" s="48">
        <v>2020</v>
      </c>
    </row>
    <row r="74" spans="2:13" x14ac:dyDescent="0.2">
      <c r="C74" s="38" t="s">
        <v>19</v>
      </c>
      <c r="D74" s="39"/>
      <c r="E74" s="40"/>
      <c r="F74" s="49">
        <v>6.525503948975242</v>
      </c>
      <c r="G74" s="49">
        <v>7.8621164734698645</v>
      </c>
      <c r="H74" s="49">
        <v>7.2137528509104225</v>
      </c>
      <c r="I74" s="49">
        <v>7.2699027422420137</v>
      </c>
      <c r="J74" s="49">
        <v>6.6548434843960047</v>
      </c>
      <c r="K74" s="49">
        <v>6.948090018082369</v>
      </c>
      <c r="L74" s="49">
        <v>6.5860414392524449</v>
      </c>
      <c r="M74" s="49">
        <v>7.5923919236952884</v>
      </c>
    </row>
    <row r="75" spans="2:13" x14ac:dyDescent="0.2">
      <c r="C75" s="38" t="s">
        <v>20</v>
      </c>
      <c r="D75" s="39"/>
      <c r="E75" s="40"/>
      <c r="F75" s="49">
        <v>7.0944662962169005</v>
      </c>
      <c r="G75" s="49">
        <v>4.6511833064461072</v>
      </c>
      <c r="H75" s="49">
        <v>3.6764789805006579</v>
      </c>
      <c r="I75" s="49">
        <v>3.9061044847851534</v>
      </c>
      <c r="J75" s="49">
        <v>6.2101529124023749</v>
      </c>
      <c r="K75" s="49">
        <v>6.8986886105781489</v>
      </c>
      <c r="L75" s="49">
        <v>6.8391241399931983</v>
      </c>
      <c r="M75" s="49">
        <v>5.3492474872231854</v>
      </c>
    </row>
    <row r="76" spans="2:13" x14ac:dyDescent="0.2">
      <c r="C76" s="38" t="s">
        <v>21</v>
      </c>
      <c r="D76" s="39"/>
      <c r="E76" s="40"/>
      <c r="F76" s="49">
        <v>13.214113381393853</v>
      </c>
      <c r="G76" s="49">
        <v>14.5549262691653</v>
      </c>
      <c r="H76" s="49">
        <v>14.098010315425318</v>
      </c>
      <c r="I76" s="49">
        <v>11.008174278244534</v>
      </c>
      <c r="J76" s="49">
        <v>10.332147617640096</v>
      </c>
      <c r="K76" s="49">
        <v>7.9502847482598709</v>
      </c>
      <c r="L76" s="49">
        <v>7.5832331768849084</v>
      </c>
      <c r="M76" s="49">
        <v>3.453541870745612</v>
      </c>
    </row>
    <row r="77" spans="2:13" x14ac:dyDescent="0.2">
      <c r="C77" s="38" t="s">
        <v>22</v>
      </c>
      <c r="D77" s="39"/>
      <c r="E77" s="40"/>
      <c r="F77" s="49">
        <v>9.0176497555625676</v>
      </c>
      <c r="G77" s="49">
        <v>9.3319770818039061</v>
      </c>
      <c r="H77" s="49">
        <v>10.022216930914988</v>
      </c>
      <c r="I77" s="49">
        <v>10.204586290584723</v>
      </c>
      <c r="J77" s="49">
        <v>10.905224661225436</v>
      </c>
      <c r="K77" s="49">
        <v>11.600685517178249</v>
      </c>
      <c r="L77" s="49">
        <v>12.898723420579334</v>
      </c>
      <c r="M77" s="49">
        <v>13.786491499264026</v>
      </c>
    </row>
    <row r="78" spans="2:13" x14ac:dyDescent="0.2">
      <c r="C78" s="38" t="s">
        <v>23</v>
      </c>
      <c r="D78" s="39"/>
      <c r="E78" s="40"/>
      <c r="F78" s="49">
        <v>0.74953051473569532</v>
      </c>
      <c r="G78" s="49">
        <v>0.73305088321278189</v>
      </c>
      <c r="H78" s="49">
        <v>0.77619541453565821</v>
      </c>
      <c r="I78" s="49">
        <v>0.7645014168881904</v>
      </c>
      <c r="J78" s="49">
        <v>0.72467953400354013</v>
      </c>
      <c r="K78" s="49">
        <v>0.73470063836789368</v>
      </c>
      <c r="L78" s="49">
        <v>0.67776430941372434</v>
      </c>
      <c r="M78" s="49">
        <v>0.7706788636884343</v>
      </c>
    </row>
    <row r="79" spans="2:13" x14ac:dyDescent="0.2">
      <c r="C79" s="38" t="s">
        <v>24</v>
      </c>
      <c r="D79" s="39"/>
      <c r="E79" s="40"/>
      <c r="F79" s="49">
        <v>9.7039934549057296</v>
      </c>
      <c r="G79" s="49">
        <v>9.4168962245117918</v>
      </c>
      <c r="H79" s="49">
        <v>7.8137870913531069</v>
      </c>
      <c r="I79" s="49">
        <v>7.7285318007143262</v>
      </c>
      <c r="J79" s="49">
        <v>7.7181748962734709</v>
      </c>
      <c r="K79" s="49">
        <v>8.5205440838545297</v>
      </c>
      <c r="L79" s="49">
        <v>9.159888053119623</v>
      </c>
      <c r="M79" s="49">
        <v>9.2100670695898117</v>
      </c>
    </row>
    <row r="80" spans="2:13" x14ac:dyDescent="0.2">
      <c r="C80" s="38" t="s">
        <v>25</v>
      </c>
      <c r="D80" s="39"/>
      <c r="E80" s="40"/>
      <c r="F80" s="49">
        <v>17.907601124998294</v>
      </c>
      <c r="G80" s="49">
        <v>17.372370057218777</v>
      </c>
      <c r="H80" s="49">
        <v>18.048058625934971</v>
      </c>
      <c r="I80" s="49">
        <v>18.823733525309553</v>
      </c>
      <c r="J80" s="49">
        <v>17.958477678458518</v>
      </c>
      <c r="K80" s="49">
        <v>17.838303381308396</v>
      </c>
      <c r="L80" s="49">
        <v>17.248704359742554</v>
      </c>
      <c r="M80" s="49">
        <v>17.198499540785146</v>
      </c>
    </row>
    <row r="81" spans="3:13" x14ac:dyDescent="0.2">
      <c r="C81" s="38" t="s">
        <v>26</v>
      </c>
      <c r="D81" s="39"/>
      <c r="E81" s="40"/>
      <c r="F81" s="49">
        <v>5.2598005801625511</v>
      </c>
      <c r="G81" s="49">
        <v>5.1792238835280644</v>
      </c>
      <c r="H81" s="49">
        <v>5.5264468062915828</v>
      </c>
      <c r="I81" s="49">
        <v>5.6955116252634852</v>
      </c>
      <c r="J81" s="49">
        <v>5.6376043635545496</v>
      </c>
      <c r="K81" s="49">
        <v>5.7978000390852307</v>
      </c>
      <c r="L81" s="49">
        <v>5.6170042529813173</v>
      </c>
      <c r="M81" s="49">
        <v>5.243506964063708</v>
      </c>
    </row>
    <row r="82" spans="3:13" x14ac:dyDescent="0.2">
      <c r="C82" s="38" t="s">
        <v>27</v>
      </c>
      <c r="D82" s="39"/>
      <c r="E82" s="40"/>
      <c r="F82" s="49">
        <v>1.8922323572696551</v>
      </c>
      <c r="G82" s="49">
        <v>1.8913878794991994</v>
      </c>
      <c r="H82" s="49">
        <v>1.9802389353190164</v>
      </c>
      <c r="I82" s="49">
        <v>2.0854280876895248</v>
      </c>
      <c r="J82" s="49">
        <v>2.0105449799983615</v>
      </c>
      <c r="K82" s="49">
        <v>2.0128894084108802</v>
      </c>
      <c r="L82" s="49">
        <v>1.9591731604237432</v>
      </c>
      <c r="M82" s="49">
        <v>1.1346359178678453</v>
      </c>
    </row>
    <row r="83" spans="3:13" x14ac:dyDescent="0.2">
      <c r="C83" s="38" t="s">
        <v>28</v>
      </c>
      <c r="D83" s="39"/>
      <c r="E83" s="40"/>
      <c r="F83" s="49">
        <v>3.5266592962096741</v>
      </c>
      <c r="G83" s="49">
        <v>3.6852760025560123</v>
      </c>
      <c r="H83" s="49">
        <v>4.1469898911980412</v>
      </c>
      <c r="I83" s="49">
        <v>4.7218571704912344</v>
      </c>
      <c r="J83" s="49">
        <v>4.8670212866355378</v>
      </c>
      <c r="K83" s="49">
        <v>4.8001458794503948</v>
      </c>
      <c r="L83" s="49">
        <v>4.9320814262506598</v>
      </c>
      <c r="M83" s="49">
        <v>6.251556029572404</v>
      </c>
    </row>
    <row r="84" spans="3:13" x14ac:dyDescent="0.2">
      <c r="C84" s="38" t="s">
        <v>29</v>
      </c>
      <c r="D84" s="39"/>
      <c r="E84" s="40"/>
      <c r="F84" s="49">
        <v>6.8179938707986194</v>
      </c>
      <c r="G84" s="49">
        <v>6.933605811016168</v>
      </c>
      <c r="H84" s="49">
        <v>7.2256779706043828</v>
      </c>
      <c r="I84" s="49">
        <v>7.5711884112306089</v>
      </c>
      <c r="J84" s="49">
        <v>7.4369024470438836</v>
      </c>
      <c r="K84" s="49">
        <v>7.4534736817633975</v>
      </c>
      <c r="L84" s="49">
        <v>7.5618946300502223</v>
      </c>
      <c r="M84" s="49">
        <v>9.2118936051006415</v>
      </c>
    </row>
    <row r="85" spans="3:13" x14ac:dyDescent="0.2">
      <c r="C85" s="38" t="s">
        <v>30</v>
      </c>
      <c r="D85" s="39"/>
      <c r="E85" s="40"/>
      <c r="F85" s="49">
        <v>18.29045541877122</v>
      </c>
      <c r="G85" s="49">
        <v>18.387986127572027</v>
      </c>
      <c r="H85" s="49">
        <v>19.472146187011852</v>
      </c>
      <c r="I85" s="49">
        <v>20.220480166556655</v>
      </c>
      <c r="J85" s="49">
        <v>19.544226138368227</v>
      </c>
      <c r="K85" s="49">
        <v>19.444393993660636</v>
      </c>
      <c r="L85" s="49">
        <v>18.936367631308272</v>
      </c>
      <c r="M85" s="49">
        <v>20.797489228403897</v>
      </c>
    </row>
    <row r="86" spans="3:13" x14ac:dyDescent="0.2">
      <c r="C86" s="46" t="s">
        <v>31</v>
      </c>
      <c r="D86" s="44"/>
      <c r="E86" s="45"/>
      <c r="F86" s="51">
        <f>SUM(F74:F85)</f>
        <v>99.999999999999986</v>
      </c>
      <c r="G86" s="51">
        <f t="shared" ref="G86:M86" si="4">SUM(G74:G85)</f>
        <v>100</v>
      </c>
      <c r="H86" s="51">
        <f t="shared" si="4"/>
        <v>100</v>
      </c>
      <c r="I86" s="51">
        <f t="shared" si="4"/>
        <v>100</v>
      </c>
      <c r="J86" s="51">
        <f t="shared" si="4"/>
        <v>99.999999999999986</v>
      </c>
      <c r="K86" s="51">
        <f t="shared" si="4"/>
        <v>100.00000000000001</v>
      </c>
      <c r="L86" s="51">
        <f t="shared" si="4"/>
        <v>100.00000000000001</v>
      </c>
      <c r="M86" s="51">
        <f t="shared" si="4"/>
        <v>100</v>
      </c>
    </row>
    <row r="97" s="25" customFormat="1" x14ac:dyDescent="0.2"/>
    <row r="98" s="25" customFormat="1" x14ac:dyDescent="0.2"/>
    <row r="99" s="25" customFormat="1" x14ac:dyDescent="0.2"/>
  </sheetData>
  <mergeCells count="1">
    <mergeCell ref="B2:P3"/>
  </mergeCells>
  <conditionalFormatting sqref="M74:M8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{243E84AB-11E3-49D5-8065-0FFE70F83D07}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3E84AB-11E3-49D5-8065-0FFE70F83D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M74:M84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Perucámaras </vt:lpstr>
      <vt:lpstr>Índice</vt:lpstr>
      <vt:lpstr>Macro Región Norte</vt:lpstr>
      <vt:lpstr>1. Cajamarca</vt:lpstr>
      <vt:lpstr>2. La Libertad</vt:lpstr>
      <vt:lpstr>3. Lambayeque</vt:lpstr>
      <vt:lpstr>4. Piura</vt:lpstr>
      <vt:lpstr>5. Tumbes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Janeth</cp:lastModifiedBy>
  <dcterms:created xsi:type="dcterms:W3CDTF">2021-01-10T03:39:07Z</dcterms:created>
  <dcterms:modified xsi:type="dcterms:W3CDTF">2022-05-03T22:58:59Z</dcterms:modified>
</cp:coreProperties>
</file>